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v/Downloads/"/>
    </mc:Choice>
  </mc:AlternateContent>
  <xr:revisionPtr revIDLastSave="0" documentId="13_ncr:1_{BE16448D-9D16-2840-B5FF-E51A9D6715A1}" xr6:coauthVersionLast="47" xr6:coauthVersionMax="47" xr10:uidLastSave="{00000000-0000-0000-0000-000000000000}"/>
  <bookViews>
    <workbookView xWindow="19940" yWindow="500" windowWidth="21020" windowHeight="16940" xr2:uid="{9AFACF79-7477-604D-81D8-EA0398B3FA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1" l="1"/>
  <c r="J31" i="1"/>
  <c r="K34" i="1"/>
  <c r="L34" i="1"/>
  <c r="M34" i="1"/>
  <c r="N34" i="1"/>
  <c r="J34" i="1"/>
  <c r="K32" i="1"/>
  <c r="L32" i="1"/>
  <c r="M32" i="1"/>
  <c r="N32" i="1"/>
  <c r="J32" i="1"/>
  <c r="D25" i="1"/>
  <c r="E25" i="1"/>
  <c r="F25" i="1"/>
  <c r="G25" i="1"/>
  <c r="C25" i="1"/>
  <c r="C30" i="1" s="1"/>
  <c r="N6" i="1"/>
  <c r="N5" i="1"/>
  <c r="N4" i="1"/>
  <c r="N3" i="1"/>
  <c r="N2" i="1"/>
  <c r="D8" i="1"/>
  <c r="E8" i="1"/>
  <c r="F8" i="1"/>
  <c r="G8" i="1"/>
  <c r="C8" i="1"/>
  <c r="D9" i="1" s="1"/>
  <c r="E9" i="1" s="1"/>
  <c r="D36" i="1"/>
  <c r="D41" i="1" s="1"/>
  <c r="D28" i="1"/>
  <c r="E28" i="1"/>
  <c r="F28" i="1"/>
  <c r="C28" i="1"/>
  <c r="C41" i="1"/>
  <c r="F16" i="1"/>
  <c r="E16" i="1"/>
  <c r="D16" i="1"/>
  <c r="C16" i="1"/>
  <c r="C15" i="1"/>
  <c r="G12" i="1"/>
  <c r="G10" i="1"/>
  <c r="G16" i="1" s="1"/>
  <c r="D7" i="1"/>
  <c r="D15" i="1" s="1"/>
  <c r="F9" i="1" l="1"/>
  <c r="G9" i="1" s="1"/>
  <c r="G28" i="1"/>
  <c r="E36" i="1"/>
  <c r="C43" i="1"/>
  <c r="E7" i="1"/>
  <c r="D30" i="1"/>
  <c r="D43" i="1" s="1"/>
  <c r="F36" i="1" l="1"/>
  <c r="E41" i="1"/>
  <c r="E30" i="1"/>
  <c r="F7" i="1"/>
  <c r="E15" i="1"/>
  <c r="E43" i="1" l="1"/>
  <c r="G36" i="1"/>
  <c r="G41" i="1" s="1"/>
  <c r="F41" i="1"/>
  <c r="F30" i="1"/>
  <c r="F43" i="1" s="1"/>
  <c r="G7" i="1"/>
  <c r="F15" i="1"/>
  <c r="G15" i="1" l="1"/>
  <c r="G30" i="1"/>
  <c r="G43" i="1" s="1"/>
</calcChain>
</file>

<file path=xl/sharedStrings.xml><?xml version="1.0" encoding="utf-8"?>
<sst xmlns="http://schemas.openxmlformats.org/spreadsheetml/2006/main" count="67" uniqueCount="66">
  <si>
    <t>Items</t>
  </si>
  <si>
    <t>Projections</t>
  </si>
  <si>
    <t>2023-2024</t>
  </si>
  <si>
    <t>2024-2025</t>
  </si>
  <si>
    <t>2025-2026</t>
  </si>
  <si>
    <t>2026-2027</t>
  </si>
  <si>
    <t>2027-2028</t>
  </si>
  <si>
    <t>Year 1</t>
  </si>
  <si>
    <t>Year 2</t>
  </si>
  <si>
    <t>Year 3</t>
  </si>
  <si>
    <t>Year 4</t>
  </si>
  <si>
    <t>Year 5</t>
  </si>
  <si>
    <t>I</t>
  </si>
  <si>
    <t>Enrollment (New Student) UG Headcount</t>
  </si>
  <si>
    <t>Enrollment (Continuing Student) UG Headcount</t>
  </si>
  <si>
    <t>Enrollment (New Student) UG FTE</t>
  </si>
  <si>
    <t>Enrollment (Continuing Student) UG FTE</t>
  </si>
  <si>
    <t>Enrollment (New Student) 5th Year Headcount</t>
  </si>
  <si>
    <t>Enrollment (Continuing Student) 5th Year Headcount</t>
  </si>
  <si>
    <t>Enrollment (New Student) 5th Year FTE</t>
  </si>
  <si>
    <t>Enrollment (Continuing Student) 5th Year FTE</t>
  </si>
  <si>
    <t>II</t>
  </si>
  <si>
    <t>Total New UG Credit Hours</t>
  </si>
  <si>
    <t>Total New 5th Year Credit Hours</t>
  </si>
  <si>
    <t>Existing Credit Hours</t>
  </si>
  <si>
    <t>III</t>
  </si>
  <si>
    <t>FTE of New Faculty/Instructional Staff</t>
  </si>
  <si>
    <t>FTE of Current Fac/IAS</t>
  </si>
  <si>
    <t>FTE of New Admin Staff</t>
  </si>
  <si>
    <t>FTE Current Admin Staff</t>
  </si>
  <si>
    <t>IV</t>
  </si>
  <si>
    <t>Revenues</t>
  </si>
  <si>
    <t xml:space="preserve">    From Tuition</t>
  </si>
  <si>
    <t xml:space="preserve">    From Fees</t>
  </si>
  <si>
    <t xml:space="preserve">   Program Revenue (Grants)</t>
  </si>
  <si>
    <t xml:space="preserve">  Program Revenue - Other (Additional Tuition 5th Year)</t>
  </si>
  <si>
    <t xml:space="preserve">  GPR (re)allocation</t>
  </si>
  <si>
    <t>Total New Revenue</t>
  </si>
  <si>
    <t xml:space="preserve">NET REVENUE </t>
  </si>
  <si>
    <t>V</t>
  </si>
  <si>
    <t>Expenses</t>
  </si>
  <si>
    <t>Salaries plus Fringes</t>
  </si>
  <si>
    <t xml:space="preserve">    Faculty/Instructional Staff  new faculty</t>
  </si>
  <si>
    <t xml:space="preserve">    Other Staff</t>
  </si>
  <si>
    <t xml:space="preserve">    Adjucnt Instruction</t>
  </si>
  <si>
    <t>Other Expenses</t>
  </si>
  <si>
    <t xml:space="preserve">    Facilities</t>
  </si>
  <si>
    <t xml:space="preserve">    Other (please list) student workers additional 10k</t>
  </si>
  <si>
    <t>Total Expenses</t>
  </si>
  <si>
    <t>VI</t>
  </si>
  <si>
    <t>Net Revenue</t>
  </si>
  <si>
    <t>University of Wisconsin - Milwaukee</t>
  </si>
  <si>
    <t>Cost and Revenue Projections For Bachelor of Architecture</t>
  </si>
  <si>
    <t>Provost's Signature:</t>
  </si>
  <si>
    <t>Date:</t>
  </si>
  <si>
    <t>Chief Business Officer's Signature:</t>
  </si>
  <si>
    <t>Year</t>
  </si>
  <si>
    <t>Students in the first four years of the program above current levels</t>
  </si>
  <si>
    <t>Tuition per semester</t>
  </si>
  <si>
    <t>Total 5th year students</t>
  </si>
  <si>
    <t>Additional Tuition per semester</t>
  </si>
  <si>
    <t xml:space="preserve">    Equipment (CNC mill and Laser cutter including maintenance cost)</t>
  </si>
  <si>
    <t>Sections per year</t>
  </si>
  <si>
    <t>60% of tuition</t>
  </si>
  <si>
    <t>Addl tuition</t>
  </si>
  <si>
    <t>approx total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</si>
</sst>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&quot;$&quot;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mediumGray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2" fillId="0" borderId="5" xfId="0" applyFont="1" applyBorder="1"/>
    <xf numFmtId="1" fontId="2" fillId="0" borderId="4" xfId="0" applyNumberFormat="1" applyFont="1" applyBorder="1"/>
    <xf numFmtId="0" fontId="4" fillId="2" borderId="9" xfId="0" applyFont="1" applyFill="1" applyBorder="1"/>
    <xf numFmtId="0" fontId="4" fillId="2" borderId="4" xfId="0" applyFont="1" applyFill="1" applyBorder="1"/>
    <xf numFmtId="0" fontId="3" fillId="0" borderId="9" xfId="0" applyFont="1" applyBorder="1" applyAlignment="1">
      <alignment horizontal="center"/>
    </xf>
    <xf numFmtId="0" fontId="3" fillId="0" borderId="4" xfId="0" applyFont="1" applyBorder="1"/>
    <xf numFmtId="164" fontId="2" fillId="0" borderId="4" xfId="1" applyNumberFormat="1" applyFont="1" applyBorder="1"/>
    <xf numFmtId="0" fontId="2" fillId="0" borderId="9" xfId="0" applyFont="1" applyBorder="1"/>
    <xf numFmtId="0" fontId="5" fillId="2" borderId="4" xfId="0" applyFont="1" applyFill="1" applyBorder="1" applyAlignment="1">
      <alignment horizontal="center"/>
    </xf>
    <xf numFmtId="0" fontId="4" fillId="2" borderId="5" xfId="0" applyFont="1" applyFill="1" applyBorder="1"/>
    <xf numFmtId="0" fontId="2" fillId="2" borderId="5" xfId="0" applyFont="1" applyFill="1" applyBorder="1"/>
    <xf numFmtId="0" fontId="2" fillId="2" borderId="4" xfId="0" applyFont="1" applyFill="1" applyBorder="1"/>
    <xf numFmtId="0" fontId="6" fillId="0" borderId="4" xfId="0" applyFont="1" applyBorder="1" applyAlignment="1">
      <alignment horizontal="right"/>
    </xf>
    <xf numFmtId="0" fontId="7" fillId="0" borderId="5" xfId="0" applyFont="1" applyBorder="1"/>
    <xf numFmtId="165" fontId="2" fillId="0" borderId="5" xfId="0" applyNumberFormat="1" applyFont="1" applyBorder="1"/>
    <xf numFmtId="165" fontId="2" fillId="0" borderId="4" xfId="0" applyNumberFormat="1" applyFont="1" applyBorder="1"/>
    <xf numFmtId="0" fontId="3" fillId="0" borderId="4" xfId="0" applyFont="1" applyBorder="1" applyAlignment="1">
      <alignment horizontal="right"/>
    </xf>
    <xf numFmtId="0" fontId="2" fillId="0" borderId="10" xfId="0" applyFont="1" applyBorder="1"/>
    <xf numFmtId="44" fontId="2" fillId="0" borderId="5" xfId="2" applyFont="1" applyFill="1" applyBorder="1"/>
    <xf numFmtId="44" fontId="2" fillId="0" borderId="4" xfId="2" applyFont="1" applyFill="1" applyBorder="1"/>
    <xf numFmtId="166" fontId="2" fillId="0" borderId="4" xfId="2" applyNumberFormat="1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/>
    <xf numFmtId="165" fontId="4" fillId="2" borderId="11" xfId="0" applyNumberFormat="1" applyFont="1" applyFill="1" applyBorder="1"/>
    <xf numFmtId="165" fontId="4" fillId="2" borderId="7" xfId="0" applyNumberFormat="1" applyFont="1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7" fontId="0" fillId="0" borderId="0" xfId="0" applyNumberFormat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9" fillId="0" borderId="15" xfId="0" applyFont="1" applyBorder="1"/>
    <xf numFmtId="0" fontId="9" fillId="0" borderId="8" xfId="0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left"/>
    </xf>
    <xf numFmtId="6" fontId="0" fillId="0" borderId="0" xfId="0" applyNumberFormat="1" applyAlignment="1">
      <alignment horizontal="left"/>
    </xf>
    <xf numFmtId="166" fontId="0" fillId="0" borderId="0" xfId="2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8FE16-1AEE-9640-95A0-577A052E3967}">
  <dimension ref="A1:P48"/>
  <sheetViews>
    <sheetView tabSelected="1" topLeftCell="A20" workbookViewId="0">
      <selection activeCell="I35" sqref="I35"/>
    </sheetView>
  </sheetViews>
  <sheetFormatPr baseColWidth="10" defaultRowHeight="16" x14ac:dyDescent="0.2"/>
  <cols>
    <col min="1" max="1" width="3.6640625" bestFit="1" customWidth="1"/>
    <col min="2" max="2" width="68.6640625" customWidth="1"/>
    <col min="3" max="4" width="9.83203125" bestFit="1" customWidth="1"/>
    <col min="5" max="5" width="10.1640625" bestFit="1" customWidth="1"/>
    <col min="6" max="6" width="9.83203125" bestFit="1" customWidth="1"/>
    <col min="7" max="7" width="10" bestFit="1" customWidth="1"/>
    <col min="9" max="9" width="18.1640625" customWidth="1"/>
    <col min="10" max="10" width="12.5" bestFit="1" customWidth="1"/>
    <col min="11" max="11" width="11.1640625" bestFit="1" customWidth="1"/>
    <col min="14" max="14" width="12.6640625" bestFit="1" customWidth="1"/>
  </cols>
  <sheetData>
    <row r="1" spans="1:16" ht="136" x14ac:dyDescent="0.2">
      <c r="A1" s="41" t="s">
        <v>51</v>
      </c>
      <c r="B1" s="42"/>
      <c r="C1" s="42"/>
      <c r="D1" s="42"/>
      <c r="E1" s="42"/>
      <c r="F1" s="42"/>
      <c r="G1" s="43"/>
      <c r="L1" s="55" t="s">
        <v>56</v>
      </c>
      <c r="M1" s="56" t="s">
        <v>57</v>
      </c>
      <c r="N1" s="56" t="s">
        <v>58</v>
      </c>
      <c r="O1" s="56" t="s">
        <v>59</v>
      </c>
      <c r="P1" s="56" t="s">
        <v>60</v>
      </c>
    </row>
    <row r="2" spans="1:16" x14ac:dyDescent="0.2">
      <c r="A2" s="44" t="s">
        <v>52</v>
      </c>
      <c r="B2" s="45"/>
      <c r="C2" s="45"/>
      <c r="D2" s="45"/>
      <c r="E2" s="45"/>
      <c r="F2" s="45"/>
      <c r="G2" s="46"/>
      <c r="L2" s="57">
        <v>1</v>
      </c>
      <c r="M2" s="57">
        <v>20</v>
      </c>
      <c r="N2" s="57">
        <f>4809.91-764.35</f>
        <v>4045.56</v>
      </c>
      <c r="O2" s="57">
        <v>80</v>
      </c>
      <c r="P2" s="57">
        <v>750</v>
      </c>
    </row>
    <row r="3" spans="1:16" ht="17" thickBot="1" x14ac:dyDescent="0.25">
      <c r="A3" s="1"/>
      <c r="B3" s="2" t="s">
        <v>0</v>
      </c>
      <c r="C3" s="38" t="s">
        <v>1</v>
      </c>
      <c r="D3" s="38"/>
      <c r="E3" s="38"/>
      <c r="F3" s="38"/>
      <c r="G3" s="39"/>
      <c r="J3" s="37"/>
      <c r="L3" s="57">
        <v>2</v>
      </c>
      <c r="M3" s="57">
        <v>40</v>
      </c>
      <c r="N3" s="57">
        <f t="shared" ref="N3:N6" si="0">4809.91-764.35</f>
        <v>4045.56</v>
      </c>
      <c r="O3" s="57">
        <v>85</v>
      </c>
      <c r="P3" s="57">
        <v>750</v>
      </c>
    </row>
    <row r="4" spans="1:16" ht="17" thickBot="1" x14ac:dyDescent="0.25">
      <c r="A4" s="4"/>
      <c r="B4" s="5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J4" s="36"/>
      <c r="L4" s="57">
        <v>3</v>
      </c>
      <c r="M4" s="57">
        <v>60</v>
      </c>
      <c r="N4" s="57">
        <f t="shared" si="0"/>
        <v>4045.56</v>
      </c>
      <c r="O4" s="57">
        <v>90</v>
      </c>
      <c r="P4" s="57">
        <v>750</v>
      </c>
    </row>
    <row r="5" spans="1:16" x14ac:dyDescent="0.2">
      <c r="A5" s="7"/>
      <c r="B5" s="8"/>
      <c r="C5" s="3" t="s">
        <v>7</v>
      </c>
      <c r="D5" s="2" t="s">
        <v>8</v>
      </c>
      <c r="E5" s="2" t="s">
        <v>9</v>
      </c>
      <c r="F5" s="2" t="s">
        <v>10</v>
      </c>
      <c r="G5" s="2" t="s">
        <v>11</v>
      </c>
      <c r="J5" s="36"/>
      <c r="L5" s="57">
        <v>4</v>
      </c>
      <c r="M5" s="57">
        <v>75</v>
      </c>
      <c r="N5" s="57">
        <f t="shared" si="0"/>
        <v>4045.56</v>
      </c>
      <c r="O5" s="57">
        <v>95</v>
      </c>
      <c r="P5" s="57">
        <v>750</v>
      </c>
    </row>
    <row r="6" spans="1:16" x14ac:dyDescent="0.2">
      <c r="A6" s="9" t="s">
        <v>12</v>
      </c>
      <c r="B6" s="10" t="s">
        <v>13</v>
      </c>
      <c r="C6" s="11">
        <v>20</v>
      </c>
      <c r="D6" s="4">
        <v>25</v>
      </c>
      <c r="E6" s="4">
        <v>30</v>
      </c>
      <c r="F6" s="4">
        <v>30</v>
      </c>
      <c r="G6" s="4">
        <v>30</v>
      </c>
      <c r="J6" s="37"/>
      <c r="L6" s="57">
        <v>5</v>
      </c>
      <c r="M6" s="57">
        <v>86</v>
      </c>
      <c r="N6" s="57">
        <f t="shared" si="0"/>
        <v>4045.56</v>
      </c>
      <c r="O6" s="57">
        <v>106</v>
      </c>
      <c r="P6" s="57">
        <v>750</v>
      </c>
    </row>
    <row r="7" spans="1:16" x14ac:dyDescent="0.2">
      <c r="A7" s="9"/>
      <c r="B7" s="10" t="s">
        <v>14</v>
      </c>
      <c r="C7" s="11"/>
      <c r="D7" s="12">
        <f>C6*0.746</f>
        <v>14.92</v>
      </c>
      <c r="E7" s="12">
        <f>(D7+D6)*0.746</f>
        <v>29.78032</v>
      </c>
      <c r="F7" s="12">
        <f>(E7+E6)*0.746</f>
        <v>44.59611872</v>
      </c>
      <c r="G7" s="12">
        <f>(F7+F6)*0.746</f>
        <v>55.648704565119992</v>
      </c>
      <c r="J7" s="37"/>
    </row>
    <row r="8" spans="1:16" x14ac:dyDescent="0.2">
      <c r="A8" s="9"/>
      <c r="B8" s="10" t="s">
        <v>15</v>
      </c>
      <c r="C8" s="11">
        <f>C6*1</f>
        <v>20</v>
      </c>
      <c r="D8" s="11">
        <f t="shared" ref="D8:G8" si="1">D6*1</f>
        <v>25</v>
      </c>
      <c r="E8" s="11">
        <f t="shared" si="1"/>
        <v>30</v>
      </c>
      <c r="F8" s="11">
        <f t="shared" si="1"/>
        <v>30</v>
      </c>
      <c r="G8" s="11">
        <f t="shared" si="1"/>
        <v>30</v>
      </c>
      <c r="J8" s="37"/>
    </row>
    <row r="9" spans="1:16" x14ac:dyDescent="0.2">
      <c r="A9" s="9"/>
      <c r="B9" s="10" t="s">
        <v>16</v>
      </c>
      <c r="C9" s="11"/>
      <c r="D9" s="12">
        <f>C8*0.746</f>
        <v>14.92</v>
      </c>
      <c r="E9" s="12">
        <f>(D9+D8)*0.746</f>
        <v>29.78032</v>
      </c>
      <c r="F9" s="12">
        <f>(E9+E8)*0.746</f>
        <v>44.59611872</v>
      </c>
      <c r="G9" s="12">
        <f>(F9+F8)*0.746</f>
        <v>55.648704565119992</v>
      </c>
      <c r="J9" s="37"/>
    </row>
    <row r="10" spans="1:16" x14ac:dyDescent="0.2">
      <c r="A10" s="9"/>
      <c r="B10" s="10" t="s">
        <v>17</v>
      </c>
      <c r="C10" s="11">
        <v>80</v>
      </c>
      <c r="D10" s="4">
        <v>85</v>
      </c>
      <c r="E10" s="4">
        <v>90</v>
      </c>
      <c r="F10" s="4">
        <v>95</v>
      </c>
      <c r="G10" s="4">
        <f>100+(6)</f>
        <v>106</v>
      </c>
      <c r="J10" s="37"/>
    </row>
    <row r="11" spans="1:16" x14ac:dyDescent="0.2">
      <c r="A11" s="9"/>
      <c r="B11" s="10" t="s">
        <v>18</v>
      </c>
      <c r="C11" s="11">
        <v>0</v>
      </c>
      <c r="D11" s="4">
        <v>0</v>
      </c>
      <c r="E11" s="4">
        <v>0</v>
      </c>
      <c r="F11" s="4">
        <v>0</v>
      </c>
      <c r="G11" s="4">
        <v>0</v>
      </c>
      <c r="J11" s="37"/>
    </row>
    <row r="12" spans="1:16" x14ac:dyDescent="0.2">
      <c r="A12" s="9"/>
      <c r="B12" s="10" t="s">
        <v>19</v>
      </c>
      <c r="C12" s="11">
        <v>80</v>
      </c>
      <c r="D12" s="4">
        <v>85</v>
      </c>
      <c r="E12" s="4">
        <v>90</v>
      </c>
      <c r="F12" s="4">
        <v>95</v>
      </c>
      <c r="G12" s="4">
        <f>100+(6)</f>
        <v>106</v>
      </c>
      <c r="J12" s="37"/>
    </row>
    <row r="13" spans="1:16" x14ac:dyDescent="0.2">
      <c r="A13" s="9"/>
      <c r="B13" s="10" t="s">
        <v>20</v>
      </c>
      <c r="C13" s="11">
        <v>0</v>
      </c>
      <c r="D13" s="4">
        <v>0</v>
      </c>
      <c r="E13" s="4">
        <v>0</v>
      </c>
      <c r="F13" s="4">
        <v>0</v>
      </c>
      <c r="G13" s="4">
        <v>0</v>
      </c>
      <c r="J13" s="37"/>
    </row>
    <row r="14" spans="1:16" x14ac:dyDescent="0.2">
      <c r="A14" s="13"/>
      <c r="B14" s="13"/>
      <c r="C14" s="13"/>
      <c r="D14" s="13"/>
      <c r="E14" s="13"/>
      <c r="F14" s="13"/>
      <c r="G14" s="14"/>
      <c r="J14" s="37"/>
    </row>
    <row r="15" spans="1:16" x14ac:dyDescent="0.2">
      <c r="A15" s="15" t="s">
        <v>21</v>
      </c>
      <c r="B15" s="16" t="s">
        <v>22</v>
      </c>
      <c r="C15" s="17">
        <f>C6*30</f>
        <v>600</v>
      </c>
      <c r="D15" s="17">
        <f>(D6+D7)*30</f>
        <v>1197.6000000000001</v>
      </c>
      <c r="E15" s="17">
        <f>(E6+E7)*30</f>
        <v>1793.4096000000002</v>
      </c>
      <c r="F15" s="17">
        <f>(F6+F7)*30</f>
        <v>2237.8835615999997</v>
      </c>
      <c r="G15" s="17">
        <f>(G6+G7)*30</f>
        <v>2569.4611369536001</v>
      </c>
      <c r="J15" s="37"/>
    </row>
    <row r="16" spans="1:16" x14ac:dyDescent="0.2">
      <c r="A16" s="15"/>
      <c r="B16" s="16" t="s">
        <v>23</v>
      </c>
      <c r="C16" s="17">
        <f>C10*30</f>
        <v>2400</v>
      </c>
      <c r="D16" s="17">
        <f t="shared" ref="D16:G16" si="2">D10*30</f>
        <v>2550</v>
      </c>
      <c r="E16" s="17">
        <f t="shared" si="2"/>
        <v>2700</v>
      </c>
      <c r="F16" s="17">
        <f t="shared" si="2"/>
        <v>2850</v>
      </c>
      <c r="G16" s="17">
        <f t="shared" si="2"/>
        <v>3180</v>
      </c>
      <c r="J16" s="37"/>
    </row>
    <row r="17" spans="1:14" x14ac:dyDescent="0.2">
      <c r="A17" s="15"/>
      <c r="B17" s="16" t="s">
        <v>24</v>
      </c>
      <c r="C17" s="4"/>
      <c r="D17" s="18"/>
      <c r="E17" s="18"/>
      <c r="F17" s="18"/>
      <c r="G17" s="4"/>
      <c r="J17" s="37"/>
    </row>
    <row r="18" spans="1:14" x14ac:dyDescent="0.2">
      <c r="A18" s="13"/>
      <c r="B18" s="13"/>
      <c r="C18" s="13"/>
      <c r="D18" s="13"/>
      <c r="E18" s="13"/>
      <c r="F18" s="13"/>
      <c r="G18" s="14"/>
      <c r="J18" s="37"/>
    </row>
    <row r="19" spans="1:14" x14ac:dyDescent="0.2">
      <c r="A19" s="9" t="s">
        <v>25</v>
      </c>
      <c r="B19" s="10" t="s">
        <v>26</v>
      </c>
      <c r="C19" s="11"/>
      <c r="D19" s="4"/>
      <c r="E19" s="4"/>
      <c r="F19" s="4">
        <v>1</v>
      </c>
      <c r="G19" s="4">
        <v>1</v>
      </c>
      <c r="J19" s="37"/>
    </row>
    <row r="20" spans="1:14" x14ac:dyDescent="0.2">
      <c r="A20" s="9"/>
      <c r="B20" s="10" t="s">
        <v>27</v>
      </c>
      <c r="C20" s="11"/>
      <c r="D20" s="4"/>
      <c r="E20" s="4"/>
      <c r="F20" s="4"/>
      <c r="G20" s="4">
        <v>1</v>
      </c>
      <c r="J20" s="37"/>
    </row>
    <row r="21" spans="1:14" x14ac:dyDescent="0.2">
      <c r="A21" s="9"/>
      <c r="B21" s="10" t="s">
        <v>28</v>
      </c>
      <c r="C21" s="11">
        <v>4.25</v>
      </c>
      <c r="D21" s="4"/>
      <c r="E21" s="4"/>
      <c r="F21" s="4"/>
      <c r="G21" s="4"/>
      <c r="J21" s="37"/>
    </row>
    <row r="22" spans="1:14" x14ac:dyDescent="0.2">
      <c r="A22" s="9"/>
      <c r="B22" s="10" t="s">
        <v>29</v>
      </c>
      <c r="C22" s="11"/>
      <c r="D22" s="4">
        <v>4.25</v>
      </c>
      <c r="E22" s="4">
        <v>4.25</v>
      </c>
      <c r="F22" s="4">
        <v>4.25</v>
      </c>
      <c r="G22" s="4">
        <v>4.25</v>
      </c>
      <c r="J22" s="37"/>
    </row>
    <row r="23" spans="1:14" x14ac:dyDescent="0.2">
      <c r="A23" s="19"/>
      <c r="B23" s="20"/>
      <c r="C23" s="20"/>
      <c r="D23" s="14"/>
      <c r="E23" s="14"/>
      <c r="F23" s="14"/>
      <c r="G23" s="14"/>
      <c r="J23" s="37"/>
    </row>
    <row r="24" spans="1:14" x14ac:dyDescent="0.2">
      <c r="A24" s="9" t="s">
        <v>30</v>
      </c>
      <c r="B24" s="10" t="s">
        <v>31</v>
      </c>
      <c r="C24" s="21"/>
      <c r="D24" s="22"/>
      <c r="E24" s="22"/>
      <c r="F24" s="22"/>
      <c r="G24" s="22"/>
      <c r="J24" s="37"/>
    </row>
    <row r="25" spans="1:14" x14ac:dyDescent="0.2">
      <c r="A25" s="23"/>
      <c r="B25" s="24" t="s">
        <v>32</v>
      </c>
      <c r="C25" s="25">
        <f>$N$2*2*(C8+C9+C12)</f>
        <v>809112</v>
      </c>
      <c r="D25" s="25">
        <f t="shared" ref="D25:G25" si="3">$N$2*2*(D8+D9+D12)</f>
        <v>1010742.7104</v>
      </c>
      <c r="E25" s="25">
        <f t="shared" si="3"/>
        <v>1211890.5427584001</v>
      </c>
      <c r="F25" s="25">
        <f t="shared" si="3"/>
        <v>1372222.5480977662</v>
      </c>
      <c r="G25" s="25">
        <f t="shared" si="3"/>
        <v>1550652.6664809338</v>
      </c>
      <c r="J25" s="37"/>
    </row>
    <row r="26" spans="1:14" x14ac:dyDescent="0.2">
      <c r="A26" s="23"/>
      <c r="B26" s="24" t="s">
        <v>33</v>
      </c>
      <c r="C26" s="25"/>
      <c r="D26" s="25"/>
      <c r="E26" s="25"/>
      <c r="F26" s="25"/>
      <c r="G26" s="25"/>
      <c r="J26" s="37"/>
    </row>
    <row r="27" spans="1:14" x14ac:dyDescent="0.2">
      <c r="A27" s="23"/>
      <c r="B27" s="24" t="s">
        <v>34</v>
      </c>
      <c r="C27" s="25"/>
      <c r="D27" s="26"/>
      <c r="E27" s="26"/>
      <c r="F27" s="26"/>
      <c r="G27" s="26"/>
      <c r="J27" s="37"/>
    </row>
    <row r="28" spans="1:14" x14ac:dyDescent="0.2">
      <c r="A28" s="23"/>
      <c r="B28" s="24" t="s">
        <v>35</v>
      </c>
      <c r="C28" s="25">
        <f>750*2*C10</f>
        <v>120000</v>
      </c>
      <c r="D28" s="25">
        <f t="shared" ref="D28:G28" si="4">750*2*D10</f>
        <v>127500</v>
      </c>
      <c r="E28" s="25">
        <f t="shared" si="4"/>
        <v>135000</v>
      </c>
      <c r="F28" s="25">
        <f t="shared" si="4"/>
        <v>142500</v>
      </c>
      <c r="G28" s="25">
        <f t="shared" si="4"/>
        <v>159000</v>
      </c>
      <c r="J28" s="37" t="s">
        <v>62</v>
      </c>
    </row>
    <row r="29" spans="1:14" x14ac:dyDescent="0.2">
      <c r="A29" s="23"/>
      <c r="B29" s="24" t="s">
        <v>36</v>
      </c>
      <c r="C29" s="25"/>
      <c r="D29" s="26"/>
      <c r="E29" s="26"/>
      <c r="F29" s="26"/>
      <c r="G29" s="26"/>
      <c r="J29" s="37">
        <v>34</v>
      </c>
      <c r="K29">
        <f>J29/4/2</f>
        <v>4.25</v>
      </c>
    </row>
    <row r="30" spans="1:14" x14ac:dyDescent="0.2">
      <c r="A30" s="23"/>
      <c r="B30" s="10" t="s">
        <v>37</v>
      </c>
      <c r="C30" s="25">
        <f>SUM(C25:C29)</f>
        <v>929112</v>
      </c>
      <c r="D30" s="25">
        <f t="shared" ref="D30:G30" si="5">SUM(D25:D29)</f>
        <v>1138242.7104</v>
      </c>
      <c r="E30" s="25">
        <f t="shared" si="5"/>
        <v>1346890.5427584001</v>
      </c>
      <c r="F30" s="25">
        <f t="shared" si="5"/>
        <v>1514722.5480977662</v>
      </c>
      <c r="G30" s="25">
        <f t="shared" si="5"/>
        <v>1709652.6664809338</v>
      </c>
      <c r="J30" s="59">
        <v>13300</v>
      </c>
    </row>
    <row r="31" spans="1:14" x14ac:dyDescent="0.2">
      <c r="A31" s="23"/>
      <c r="B31" s="10" t="s">
        <v>38</v>
      </c>
      <c r="C31" s="25"/>
      <c r="D31" s="25"/>
      <c r="E31" s="25"/>
      <c r="F31" s="25"/>
      <c r="G31" s="25"/>
      <c r="J31" s="60">
        <f>J29*J30</f>
        <v>452200</v>
      </c>
    </row>
    <row r="32" spans="1:14" x14ac:dyDescent="0.2">
      <c r="A32" s="9" t="s">
        <v>39</v>
      </c>
      <c r="B32" s="10" t="s">
        <v>40</v>
      </c>
      <c r="C32" s="21"/>
      <c r="D32" s="22"/>
      <c r="E32" s="22"/>
      <c r="F32" s="22"/>
      <c r="G32" s="22"/>
      <c r="I32" t="s">
        <v>63</v>
      </c>
      <c r="J32" s="58">
        <f>C25*0.6</f>
        <v>485467.19999999995</v>
      </c>
      <c r="K32" s="58">
        <f t="shared" ref="K32:N32" si="6">D25*0.6</f>
        <v>606445.62624000001</v>
      </c>
      <c r="L32" s="58">
        <f t="shared" si="6"/>
        <v>727134.32565503998</v>
      </c>
      <c r="M32" s="58">
        <f t="shared" si="6"/>
        <v>823333.52885865967</v>
      </c>
      <c r="N32" s="58">
        <f t="shared" si="6"/>
        <v>930391.59988856025</v>
      </c>
    </row>
    <row r="33" spans="1:14" x14ac:dyDescent="0.2">
      <c r="A33" s="27"/>
      <c r="B33" s="10" t="s">
        <v>41</v>
      </c>
      <c r="C33" s="28"/>
      <c r="D33" s="28"/>
      <c r="E33" s="28"/>
      <c r="F33" s="28"/>
      <c r="G33" s="28"/>
      <c r="I33" t="s">
        <v>64</v>
      </c>
      <c r="J33" s="25">
        <v>120000</v>
      </c>
      <c r="K33" s="25">
        <v>127500</v>
      </c>
      <c r="L33" s="25">
        <v>135000</v>
      </c>
      <c r="M33" s="25">
        <v>142500</v>
      </c>
      <c r="N33" s="25">
        <v>159000</v>
      </c>
    </row>
    <row r="34" spans="1:14" x14ac:dyDescent="0.2">
      <c r="A34" s="23"/>
      <c r="B34" s="24" t="s">
        <v>42</v>
      </c>
      <c r="C34" s="29"/>
      <c r="D34" s="30"/>
      <c r="E34" s="30"/>
      <c r="F34" s="31">
        <v>98000</v>
      </c>
      <c r="G34" s="31">
        <v>196000</v>
      </c>
      <c r="I34" t="s">
        <v>65</v>
      </c>
      <c r="J34" s="58">
        <f>J32+C28</f>
        <v>605467.19999999995</v>
      </c>
      <c r="K34" s="58">
        <f>K32+D28</f>
        <v>733945.62624000001</v>
      </c>
      <c r="L34" s="58">
        <f>L32+E28</f>
        <v>862134.32565503998</v>
      </c>
      <c r="M34" s="58">
        <f>M32+F28</f>
        <v>965833.52885865967</v>
      </c>
      <c r="N34" s="58">
        <f>N32+G28</f>
        <v>1089391.5998885604</v>
      </c>
    </row>
    <row r="35" spans="1:14" x14ac:dyDescent="0.2">
      <c r="A35" s="23"/>
      <c r="B35" s="24" t="s">
        <v>43</v>
      </c>
      <c r="C35" s="25">
        <v>46464</v>
      </c>
      <c r="D35" s="26">
        <v>47393.279999999999</v>
      </c>
      <c r="E35" s="26">
        <v>48341.14</v>
      </c>
      <c r="F35" s="26">
        <v>49307.96</v>
      </c>
      <c r="G35" s="26">
        <v>50294.12</v>
      </c>
      <c r="J35" s="37"/>
      <c r="K35" s="40"/>
    </row>
    <row r="36" spans="1:14" x14ac:dyDescent="0.2">
      <c r="A36" s="23"/>
      <c r="B36" s="24" t="s">
        <v>44</v>
      </c>
      <c r="C36" s="25">
        <v>452200</v>
      </c>
      <c r="D36" s="25">
        <f>C36*1.02</f>
        <v>461244</v>
      </c>
      <c r="E36" s="25">
        <f t="shared" ref="E36:G36" si="7">D36*1.02</f>
        <v>470468.88</v>
      </c>
      <c r="F36" s="25">
        <f t="shared" si="7"/>
        <v>479878.25760000001</v>
      </c>
      <c r="G36" s="25">
        <f t="shared" si="7"/>
        <v>489475.82275200001</v>
      </c>
    </row>
    <row r="37" spans="1:14" x14ac:dyDescent="0.2">
      <c r="A37" s="27"/>
      <c r="B37" s="10" t="s">
        <v>45</v>
      </c>
      <c r="C37" s="21"/>
      <c r="D37" s="22"/>
      <c r="E37" s="22"/>
      <c r="F37" s="22"/>
      <c r="G37" s="22"/>
      <c r="K37" s="40"/>
    </row>
    <row r="38" spans="1:14" x14ac:dyDescent="0.2">
      <c r="A38" s="23"/>
      <c r="B38" s="24" t="s">
        <v>46</v>
      </c>
      <c r="C38" s="25"/>
      <c r="D38" s="26"/>
      <c r="E38" s="26"/>
      <c r="F38" s="26"/>
      <c r="G38" s="26"/>
    </row>
    <row r="39" spans="1:14" x14ac:dyDescent="0.2">
      <c r="A39" s="23"/>
      <c r="B39" s="24" t="s">
        <v>61</v>
      </c>
      <c r="C39" s="25">
        <v>100000</v>
      </c>
      <c r="D39" s="26">
        <v>200000</v>
      </c>
      <c r="E39" s="26">
        <v>100000</v>
      </c>
      <c r="F39" s="26">
        <v>100000</v>
      </c>
      <c r="G39" s="26">
        <v>100000</v>
      </c>
    </row>
    <row r="40" spans="1:14" x14ac:dyDescent="0.2">
      <c r="A40" s="23"/>
      <c r="B40" s="24" t="s">
        <v>47</v>
      </c>
      <c r="C40" s="25">
        <v>10000</v>
      </c>
      <c r="D40" s="26">
        <v>10200</v>
      </c>
      <c r="E40" s="26">
        <v>10400</v>
      </c>
      <c r="F40" s="26">
        <v>10600</v>
      </c>
      <c r="G40" s="26">
        <v>10800</v>
      </c>
    </row>
    <row r="41" spans="1:14" x14ac:dyDescent="0.2">
      <c r="A41" s="23"/>
      <c r="B41" s="10" t="s">
        <v>48</v>
      </c>
      <c r="C41" s="25">
        <f>SUM(C34:C40)</f>
        <v>608664</v>
      </c>
      <c r="D41" s="25">
        <f>SUM(D34:D40)</f>
        <v>718837.28</v>
      </c>
      <c r="E41" s="25">
        <f>SUM(E34:E40)</f>
        <v>629210.02</v>
      </c>
      <c r="F41" s="25">
        <f>SUM(F34:F40)</f>
        <v>737786.21759999997</v>
      </c>
      <c r="G41" s="25">
        <f>SUM(G34:G40)</f>
        <v>846569.94275199994</v>
      </c>
    </row>
    <row r="42" spans="1:14" x14ac:dyDescent="0.2">
      <c r="A42" s="19"/>
      <c r="B42" s="20"/>
      <c r="C42" s="20"/>
      <c r="D42" s="14"/>
      <c r="E42" s="14"/>
      <c r="F42" s="14"/>
      <c r="G42" s="14"/>
    </row>
    <row r="43" spans="1:14" x14ac:dyDescent="0.2">
      <c r="A43" s="9" t="s">
        <v>49</v>
      </c>
      <c r="B43" s="10" t="s">
        <v>50</v>
      </c>
      <c r="C43" s="25">
        <f>C30-C41</f>
        <v>320448</v>
      </c>
      <c r="D43" s="25">
        <f>D30-D41</f>
        <v>419405.43039999995</v>
      </c>
      <c r="E43" s="25">
        <f>E30-E41</f>
        <v>717680.52275840007</v>
      </c>
      <c r="F43" s="25">
        <f>F30-F41</f>
        <v>776936.33049776626</v>
      </c>
      <c r="G43" s="25">
        <f>G30-G41</f>
        <v>863082.72372893384</v>
      </c>
    </row>
    <row r="44" spans="1:14" x14ac:dyDescent="0.2">
      <c r="A44" s="32"/>
      <c r="B44" s="33"/>
      <c r="C44" s="34"/>
      <c r="D44" s="34"/>
      <c r="E44" s="34"/>
      <c r="F44" s="34"/>
      <c r="G44" s="35"/>
    </row>
    <row r="45" spans="1:14" x14ac:dyDescent="0.2">
      <c r="B45" s="50" t="s">
        <v>53</v>
      </c>
      <c r="C45" s="51"/>
      <c r="D45" s="50" t="s">
        <v>54</v>
      </c>
      <c r="E45" s="51"/>
      <c r="F45" s="51"/>
      <c r="G45" s="52"/>
    </row>
    <row r="46" spans="1:14" ht="44" customHeight="1" x14ac:dyDescent="0.25">
      <c r="B46" s="47"/>
      <c r="C46" s="53"/>
      <c r="D46" s="47"/>
      <c r="E46" s="48"/>
      <c r="F46" s="48"/>
      <c r="G46" s="49"/>
    </row>
    <row r="47" spans="1:14" x14ac:dyDescent="0.2">
      <c r="B47" s="50" t="s">
        <v>55</v>
      </c>
      <c r="C47" s="51"/>
      <c r="D47" s="50" t="s">
        <v>54</v>
      </c>
      <c r="E47" s="51"/>
      <c r="F47" s="51"/>
      <c r="G47" s="52"/>
    </row>
    <row r="48" spans="1:14" ht="47" customHeight="1" x14ac:dyDescent="0.25">
      <c r="B48" s="47"/>
      <c r="C48" s="53"/>
      <c r="D48" s="47"/>
      <c r="E48" s="53"/>
      <c r="F48" s="53"/>
      <c r="G48" s="54"/>
    </row>
  </sheetData>
  <mergeCells count="3">
    <mergeCell ref="C3:G3"/>
    <mergeCell ref="A1:G1"/>
    <mergeCell ref="A2:G2"/>
  </mergeCells>
  <pageMargins left="0.7" right="0.7" top="0.75" bottom="0.75" header="0.3" footer="0.3"/>
  <ignoredErrors>
    <ignoredError sqref="F8:G8 D8: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2022-10-14T18:03:00Z</dcterms:created>
  <dcterms:modified xsi:type="dcterms:W3CDTF">2022-10-14T22:14:33Z</dcterms:modified>
</cp:coreProperties>
</file>