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codeName="ThisWorkbook" defaultThemeVersion="124226"/>
  <mc:AlternateContent xmlns:mc="http://schemas.openxmlformats.org/markup-compatibility/2006">
    <mc:Choice Requires="x15">
      <x15ac:absPath xmlns:x15ac="http://schemas.microsoft.com/office/spreadsheetml/2010/11/ac" url="https://panthers-my.sharepoint.com/personal/schoene7_uwm_edu/Documents/PDS/Internal Grants/FIPS/"/>
    </mc:Choice>
  </mc:AlternateContent>
  <xr:revisionPtr revIDLastSave="0" documentId="8_{D02A13CA-F6F5-4263-8835-B0C36BB26EE5}" xr6:coauthVersionLast="47" xr6:coauthVersionMax="47" xr10:uidLastSave="{00000000-0000-0000-0000-000000000000}"/>
  <bookViews>
    <workbookView xWindow="-120" yWindow="-120" windowWidth="29040" windowHeight="15720" tabRatio="667" xr2:uid="{00000000-000D-0000-FFFF-FFFF00000000}"/>
  </bookViews>
  <sheets>
    <sheet name="Project_Budget" sheetId="3" r:id="rId1"/>
    <sheet name="Budget_Instructions" sheetId="11" r:id="rId2"/>
    <sheet name="Proj Funds" sheetId="8" state="hidden" r:id="rId3"/>
    <sheet name="Rates" sheetId="1" state="hidden" r:id="rId4"/>
    <sheet name="Calc" sheetId="10" state="hidden" r:id="rId5"/>
  </sheets>
  <definedNames>
    <definedName name="DropDown_RA_Area">Calc!$N$3:$N$36</definedName>
    <definedName name="Dropdown_RA_FallSpringSem">Calc!$B$16:$B$19</definedName>
    <definedName name="DropDown_RA_Pct">Calc!$B$11:$B$13</definedName>
    <definedName name="Dropdown_RA_SummerSem">Calc!$B$22:$B$24</definedName>
    <definedName name="DropDown_SalarySupportType">Calc!$B$35:$B$38</definedName>
    <definedName name="DropDown_StudentHourly">Calc!$B$27:$B$28</definedName>
    <definedName name="DropDown_TrueFalse">Calc!$B$31:$B$32</definedName>
    <definedName name="FringeRate_Classified">Rates!$L$17</definedName>
    <definedName name="FringeRate_ResearchAssistant">Rates!$L$19</definedName>
    <definedName name="FringeRate_ResearchAssociate">Rates!$L$18</definedName>
    <definedName name="FringeRate_StudentHourly">Rates!$L$20</definedName>
    <definedName name="FringeRate_UnClassifiedAcadStaff">Rates!$L$16</definedName>
    <definedName name="FringeRate_UnClassifiedFaculty">Rates!$L$15</definedName>
    <definedName name="_xlnm.Print_Area" localSheetId="1">Budget_Instructions!$B$1:$B$61</definedName>
    <definedName name="_xlnm.Print_Area" localSheetId="2">'Proj Funds'!$B$2:$E$50</definedName>
    <definedName name="_xlnm.Print_Area" localSheetId="0">Project_Budget!$B$2:$V$81</definedName>
    <definedName name="_xlnm.Print_Area" localSheetId="3">Rates!$B$2:$M$48</definedName>
    <definedName name="_xlnm.Print_Titles" localSheetId="0">Project_Budget!$2:$10</definedName>
    <definedName name="Result_RA1_BaseSalary">Calc!$K$3</definedName>
    <definedName name="Result_RA1_Y1_Tuition">Calc!$J$3</definedName>
    <definedName name="Result_RA2_BaseSalary">Calc!$K$4</definedName>
    <definedName name="Result_RA2_Y1_Tuition">Calc!$J$4</definedName>
    <definedName name="Result_RA3_BaseSalary">Calc!$K$5</definedName>
    <definedName name="Result_RA3_Y1_Tuition">Calc!$J$5</definedName>
    <definedName name="Result_RA4_BaseSalary">Calc!$K$6</definedName>
    <definedName name="Result_RA4_Y1_Tuition">Calc!$J$6</definedName>
    <definedName name="Result_SalarySupportTypeCoPI1">Project_Budget!$M$15</definedName>
    <definedName name="Result_SalarySupportTypeCoPI2">Project_Budget!$M$16</definedName>
    <definedName name="Result_SalarySupportTypeCoPI3">Project_Budget!#REF!</definedName>
    <definedName name="Result_SalarySupportTypeCoPI4">Project_Budget!#REF!</definedName>
    <definedName name="Result_SalarySupportTypeCoPI5">Project_Budget!#REF!</definedName>
    <definedName name="Result_SalarySupportTypePI">Project_Budget!$M$14</definedName>
    <definedName name="Result_TotalCosts">Project_Budget!$T$76</definedName>
    <definedName name="SupportSalary">Rates!$D$15</definedName>
    <definedName name="Tuition_Y1_Academic">Rates!$H$45</definedName>
    <definedName name="Tuition_Y1_Annual">Rates!$H$46</definedName>
    <definedName name="Tuition_Y2_Academic">Rates!$I$45</definedName>
    <definedName name="Tuition_Y2_Annual">Rates!$I$46</definedName>
    <definedName name="Value_ProjectFunds">'Proj Funds'!$E$33</definedName>
    <definedName name="Value_TargetROI">'Proj Funds'!$E$49</definedName>
    <definedName name="Value_TotalAwardValue">'Proj Funds'!$E$47</definedName>
    <definedName name="Var_Index_RABaseStipend">Calc!$P$3:$P$36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T74" i="3" l="1"/>
  <c r="T28" i="3"/>
  <c r="T27" i="3"/>
  <c r="T24" i="3"/>
  <c r="T23" i="3"/>
  <c r="E29" i="8" l="1"/>
  <c r="E28" i="8"/>
  <c r="E27" i="8"/>
  <c r="E26" i="8"/>
  <c r="E21" i="8" l="1"/>
  <c r="T44" i="3" l="1"/>
  <c r="U44" i="3" s="1"/>
  <c r="I4" i="10"/>
  <c r="I5" i="10"/>
  <c r="I6" i="10"/>
  <c r="E4" i="10" a="1"/>
  <c r="E4" i="10" s="1"/>
  <c r="E5" i="10" a="1"/>
  <c r="E5" i="10" s="1"/>
  <c r="E6" i="10" a="1"/>
  <c r="E6" i="10" s="1"/>
  <c r="E3" i="10" a="1"/>
  <c r="E3" i="10" s="1"/>
  <c r="I3" i="10"/>
  <c r="S4" i="10" a="1"/>
  <c r="S4" i="10" s="1"/>
  <c r="S3" i="10" a="1"/>
  <c r="S3" i="10" s="1"/>
  <c r="C74" i="1"/>
  <c r="C75" i="1"/>
  <c r="C76" i="1"/>
  <c r="C77" i="1"/>
  <c r="C78" i="1"/>
  <c r="C79" i="1"/>
  <c r="C80" i="1"/>
  <c r="C81" i="1"/>
  <c r="C82" i="1"/>
  <c r="C83" i="1"/>
  <c r="U28" i="3"/>
  <c r="U27" i="3"/>
  <c r="K6" i="10" l="1"/>
  <c r="B16" i="8"/>
  <c r="K4" i="10"/>
  <c r="B14" i="8"/>
  <c r="K5" i="10"/>
  <c r="T36" i="3" s="1"/>
  <c r="B15" i="8"/>
  <c r="K3" i="10"/>
  <c r="B13" i="8"/>
  <c r="U16" i="3"/>
  <c r="U15" i="3"/>
  <c r="G14" i="3" l="1"/>
  <c r="D14" i="3"/>
  <c r="E9" i="8" l="1"/>
  <c r="E38" i="8" l="1"/>
  <c r="E25" i="8"/>
  <c r="R43" i="3"/>
  <c r="T43" i="3" s="1"/>
  <c r="U43" i="3" s="1"/>
  <c r="R42" i="3"/>
  <c r="T42" i="3" s="1"/>
  <c r="R41" i="3"/>
  <c r="T41" i="3" s="1"/>
  <c r="E17" i="8" l="1"/>
  <c r="U42" i="3"/>
  <c r="U41" i="3"/>
  <c r="U24" i="3"/>
  <c r="E11" i="8"/>
  <c r="E39" i="8" l="1"/>
  <c r="E41" i="8"/>
  <c r="E12" i="8"/>
  <c r="E43" i="8"/>
  <c r="U23" i="3"/>
  <c r="E40" i="8" s="1"/>
  <c r="E10" i="8"/>
  <c r="C53" i="1" l="1"/>
  <c r="C54" i="1"/>
  <c r="C55" i="1"/>
  <c r="C56" i="1"/>
  <c r="C57" i="1"/>
  <c r="C58" i="1"/>
  <c r="C59" i="1"/>
  <c r="C60" i="1"/>
  <c r="C61" i="1"/>
  <c r="C62" i="1"/>
  <c r="C63" i="1"/>
  <c r="C64" i="1"/>
  <c r="C65" i="1"/>
  <c r="C66" i="1"/>
  <c r="C67" i="1"/>
  <c r="C68" i="1"/>
  <c r="C69" i="1"/>
  <c r="C70" i="1"/>
  <c r="C71" i="1"/>
  <c r="C72" i="1"/>
  <c r="C73" i="1"/>
  <c r="T34" i="3" l="1"/>
  <c r="T37" i="3"/>
  <c r="E16" i="8" s="1"/>
  <c r="U37" i="3" l="1"/>
  <c r="E22" i="8"/>
  <c r="U36" i="3" l="1"/>
  <c r="T35" i="3"/>
  <c r="T71" i="3" s="1"/>
  <c r="U35" i="3" l="1"/>
  <c r="U34" i="3"/>
  <c r="E30" i="8"/>
  <c r="E24" i="8"/>
  <c r="E23" i="8"/>
  <c r="E42" i="8" l="1"/>
  <c r="C31" i="8"/>
  <c r="H46" i="1"/>
  <c r="I46" i="1" s="1"/>
  <c r="J46" i="1" s="1"/>
  <c r="K46" i="1" s="1"/>
  <c r="L46" i="1" s="1"/>
  <c r="H45" i="1"/>
  <c r="O35" i="3" l="1"/>
  <c r="O34" i="3"/>
  <c r="O37" i="3"/>
  <c r="O36" i="3"/>
  <c r="B4" i="8"/>
  <c r="I45" i="1"/>
  <c r="J45" i="1" s="1"/>
  <c r="K45" i="1" s="1"/>
  <c r="L45" i="1" s="1"/>
  <c r="E13" i="8"/>
  <c r="E15" i="8"/>
  <c r="E14" i="8"/>
  <c r="T73" i="3" l="1"/>
  <c r="U14" i="3"/>
  <c r="K72" i="3" s="1"/>
  <c r="T76" i="3" s="1"/>
  <c r="E33" i="8"/>
  <c r="M77" i="3" l="1"/>
  <c r="R76" i="3"/>
  <c r="F79" i="3"/>
  <c r="H79" i="3" s="1"/>
  <c r="E45" i="8"/>
  <c r="C18" i="8"/>
  <c r="E37" i="8"/>
  <c r="E47" i="8" l="1"/>
  <c r="E49" i="8"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<sst xmlns="http://schemas.openxmlformats.org/spreadsheetml/2006/main" count="268" uniqueCount="235">
  <si>
    <t>If you need an accessible version of this form please email jsdunlap@uwm.edu.</t>
  </si>
  <si>
    <t>do not leave blank</t>
  </si>
  <si>
    <t>Last Name</t>
  </si>
  <si>
    <t>First Name</t>
  </si>
  <si>
    <t>UWM Email Address</t>
  </si>
  <si>
    <t xml:space="preserve"> A. </t>
  </si>
  <si>
    <t>Amount</t>
  </si>
  <si>
    <t>Fringe</t>
  </si>
  <si>
    <t>1.</t>
  </si>
  <si>
    <t>2.</t>
  </si>
  <si>
    <t>3.</t>
  </si>
  <si>
    <t xml:space="preserve"> C. </t>
  </si>
  <si>
    <t>Other UWM Personnel</t>
  </si>
  <si>
    <r>
      <t xml:space="preserve">% Time
on Project
</t>
    </r>
    <r>
      <rPr>
        <b/>
        <sz val="7"/>
        <rFont val="Arial"/>
        <family val="2"/>
      </rPr>
      <t>(Required)</t>
    </r>
  </si>
  <si>
    <t>Full-Time
Salary</t>
  </si>
  <si>
    <t>Total number of months</t>
  </si>
  <si>
    <t>Salary</t>
  </si>
  <si>
    <t>C.2</t>
  </si>
  <si>
    <t>Other University Staff</t>
  </si>
  <si>
    <t xml:space="preserve"> </t>
  </si>
  <si>
    <t>Other Academic Staff</t>
  </si>
  <si>
    <t xml:space="preserve"> D. </t>
  </si>
  <si>
    <t>Students</t>
  </si>
  <si>
    <t>Appointment Percentage</t>
  </si>
  <si>
    <t># Summer Semesters</t>
  </si>
  <si>
    <t>Number of Assistants</t>
  </si>
  <si>
    <t>Tuition</t>
  </si>
  <si>
    <t>D.1</t>
  </si>
  <si>
    <t>Research Assistants</t>
  </si>
  <si>
    <t>4.</t>
  </si>
  <si>
    <t>D.2</t>
  </si>
  <si>
    <t>Student Employees (hourly)</t>
  </si>
  <si>
    <t>Employment
Period</t>
  </si>
  <si>
    <t>Hours / Week</t>
  </si>
  <si>
    <t># Weeks</t>
  </si>
  <si>
    <t>Hourly
Rate</t>
  </si>
  <si>
    <t>Student Employee #1</t>
  </si>
  <si>
    <t>Student Employee #2</t>
  </si>
  <si>
    <t>Student Employee #3</t>
  </si>
  <si>
    <t>Student Employee #4</t>
  </si>
  <si>
    <t xml:space="preserve"> E. </t>
  </si>
  <si>
    <t>Other Costs</t>
  </si>
  <si>
    <t>Description</t>
  </si>
  <si>
    <t>Materials and Supplies</t>
  </si>
  <si>
    <t>Purchase of Service</t>
  </si>
  <si>
    <t>Travel to Conduct Research</t>
  </si>
  <si>
    <t>Other</t>
  </si>
  <si>
    <t>Totals</t>
  </si>
  <si>
    <t>Total Award Value</t>
  </si>
  <si>
    <t>External Submissions Target</t>
  </si>
  <si>
    <t>Overall budget cap</t>
  </si>
  <si>
    <t>Publication Costs</t>
  </si>
  <si>
    <t>Enter budget figures in the white cells according to the instructions below.   Yellow cells are not editable and are either calculated or pulled from data entered elsewhere in the spreadsheet.</t>
  </si>
  <si>
    <t>This workbook is only compatible with Microsoft Excel.  It cannot be properly used by OpenOffice or any other spreadsheet software.  There are no macros in this file and there is no need to have macros enabled in Excel for the workbook to function properly.  This file is saved in the newer Excel format (.xlsx).  If you are using Office XP/2003, please save your budget spreadsheet in the newer format.</t>
  </si>
  <si>
    <t>For each person enter:</t>
  </si>
  <si>
    <r>
      <rPr>
        <u/>
        <sz val="11"/>
        <rFont val="Arial"/>
        <family val="2"/>
      </rPr>
      <t xml:space="preserve">Last name, First name </t>
    </r>
    <r>
      <rPr>
        <sz val="11"/>
        <rFont val="Arial"/>
        <family val="2"/>
      </rPr>
      <t>(if known; if not known enter TBD)</t>
    </r>
  </si>
  <si>
    <r>
      <rPr>
        <sz val="11"/>
        <rFont val="Symbol"/>
        <family val="1"/>
        <charset val="2"/>
      </rPr>
      <t>·</t>
    </r>
    <r>
      <rPr>
        <sz val="11"/>
        <rFont val="Arial"/>
        <family val="2"/>
      </rPr>
      <t> In the second column, select the percentage of the appointment.</t>
    </r>
  </si>
  <si>
    <r>
      <rPr>
        <sz val="11"/>
        <rFont val="Symbol"/>
        <family val="1"/>
        <charset val="2"/>
      </rPr>
      <t>·</t>
    </r>
    <r>
      <rPr>
        <sz val="11"/>
        <rFont val="Arial"/>
        <family val="2"/>
      </rPr>
      <t> Enter the number of students with that combination of appointment percentage and appointment duration.</t>
    </r>
  </si>
  <si>
    <t>Salary and tuition figures will automatically be filled in. (The campus uses a fixed amount for tuition on grants.)</t>
  </si>
  <si>
    <t>Questions about this spreadsheet?</t>
  </si>
  <si>
    <t>ADDITIONAL NOTES</t>
  </si>
  <si>
    <t>Final Award</t>
  </si>
  <si>
    <r>
      <t xml:space="preserve">The amount of the final award will be determined through negotiation with the </t>
    </r>
    <r>
      <rPr>
        <sz val="11"/>
        <rFont val="Arial"/>
        <family val="2"/>
      </rPr>
      <t>Office of Research.</t>
    </r>
  </si>
  <si>
    <t>Award Budget</t>
  </si>
  <si>
    <t>Project ID:</t>
  </si>
  <si>
    <t>Funding period:  July 1, 2023 to December 31, 2024</t>
  </si>
  <si>
    <t>PROJECT FUNDS</t>
  </si>
  <si>
    <t>A. Salaries and Stipends</t>
  </si>
  <si>
    <t>Budgeted amount</t>
  </si>
  <si>
    <t>PI(s) Summer Support</t>
  </si>
  <si>
    <t>Post-doctoral Research Associate(s)</t>
  </si>
  <si>
    <t>Other UWM University Staff</t>
  </si>
  <si>
    <t>Other UWM Academic Staff</t>
  </si>
  <si>
    <t>Student Hourly</t>
  </si>
  <si>
    <t>Total Salary</t>
  </si>
  <si>
    <t>D. Other Costs</t>
  </si>
  <si>
    <t xml:space="preserve">External Co-PIs </t>
  </si>
  <si>
    <t>Non-Capitalized Equipment (less than $5,000)</t>
  </si>
  <si>
    <t>Consultants</t>
  </si>
  <si>
    <t>Travel for Meetings with Collaborators</t>
  </si>
  <si>
    <t>Travel to Conferences</t>
  </si>
  <si>
    <t>Total Other Costs</t>
  </si>
  <si>
    <t>Amount available to PI</t>
  </si>
  <si>
    <t>Additional project costs</t>
  </si>
  <si>
    <t>FRINGE: Summer Support or Instructor Replacement</t>
  </si>
  <si>
    <t>Instructor replacement for course release - funds transferred to your school/college</t>
  </si>
  <si>
    <t>FRINGE: Post-doctoral Research Associate</t>
  </si>
  <si>
    <t>FRINGE: Other UWM University Staff</t>
  </si>
  <si>
    <t>FRINGE: Other UWM Academic Staff</t>
  </si>
  <si>
    <t>FRINGE: Graduate assistant(s)</t>
  </si>
  <si>
    <t>FRINGE: Student hourly</t>
  </si>
  <si>
    <t>Total award value</t>
  </si>
  <si>
    <t>Target External Grant Submissions</t>
  </si>
  <si>
    <t>Proposal Budget Form - Rates Update Page</t>
  </si>
  <si>
    <t>This worksheet contains all the rates used in the Proposal Budget Form that are subject to change.</t>
  </si>
  <si>
    <t>By changing the rates on this page, they will automatically be converted in the budget worksheets.</t>
  </si>
  <si>
    <r>
      <t>Note</t>
    </r>
    <r>
      <rPr>
        <b/>
        <sz val="10"/>
        <rFont val="Arial"/>
        <family val="2"/>
      </rPr>
      <t>:  Only the figures with White backgrounds can be changed.  The other cells are locked, and include formulas.</t>
    </r>
  </si>
  <si>
    <t>PI / Co-PI Support Salary</t>
  </si>
  <si>
    <t>Fringe Rates</t>
  </si>
  <si>
    <t>Last Updated</t>
  </si>
  <si>
    <t>Fringe rates are based on 5-year average of actual costs on internal awards.</t>
  </si>
  <si>
    <t>Support Salary</t>
  </si>
  <si>
    <t>Unclassified (Faculty)</t>
  </si>
  <si>
    <t>Unclassified (Academic Staff)</t>
  </si>
  <si>
    <t>Classified (University Staff)</t>
  </si>
  <si>
    <t>Research Associate (Post-doc)</t>
  </si>
  <si>
    <t>Research Assistant</t>
  </si>
  <si>
    <t>F&amp;A (Facilities and Administration (Indirect) Cost) Rates</t>
  </si>
  <si>
    <t>These rates are effective July 1, 2007 for 2007-2008 budgets.  The rates are posted on the UWM RSA site: http://www.uwm.edu/Dept/RSA/Project/budget.html</t>
  </si>
  <si>
    <t>Annual Increase %</t>
  </si>
  <si>
    <t>Year 1</t>
  </si>
  <si>
    <t>Year 2</t>
  </si>
  <si>
    <t>Year 3</t>
  </si>
  <si>
    <t>Year 4</t>
  </si>
  <si>
    <t>Year 5</t>
  </si>
  <si>
    <t>Resr.</t>
  </si>
  <si>
    <t>Instr.</t>
  </si>
  <si>
    <t>E&amp;PS</t>
  </si>
  <si>
    <t>Off Cam.</t>
  </si>
  <si>
    <t>Budgeted tuition for Research Assistants</t>
  </si>
  <si>
    <t>These rates are based on the average tuition cost for Research Assistants on past RGI awards.</t>
  </si>
  <si>
    <t>Annual Basis = AY + 6 cr summer resident tuition</t>
  </si>
  <si>
    <t>First Year % Increase</t>
  </si>
  <si>
    <t>Subsequent Yrs % Increase</t>
  </si>
  <si>
    <t>Projected Rates</t>
  </si>
  <si>
    <t>Current</t>
  </si>
  <si>
    <t>Academic Year</t>
  </si>
  <si>
    <t>Annual Basis</t>
  </si>
  <si>
    <t>School/Department</t>
  </si>
  <si>
    <t>Academic Year 50% Appointment</t>
  </si>
  <si>
    <t>Budget Period 1
RA</t>
  </si>
  <si>
    <t>#</t>
  </si>
  <si>
    <t>Area</t>
  </si>
  <si>
    <t>Base</t>
  </si>
  <si>
    <t>Appt  %</t>
  </si>
  <si>
    <t>Fall/Spring</t>
  </si>
  <si>
    <t>Summer</t>
  </si>
  <si>
    <t># Assts</t>
  </si>
  <si>
    <t>RA Stipend - 50% Acad</t>
  </si>
  <si>
    <t>100% Acad</t>
  </si>
  <si>
    <t>&lt;Choose the Administering Department&gt;</t>
  </si>
  <si>
    <t>Architecture &amp; Urban Planning</t>
  </si>
  <si>
    <t>Arts (Peck School)</t>
  </si>
  <si>
    <t>Business (Lubar)</t>
  </si>
  <si>
    <t>Education</t>
  </si>
  <si>
    <t>Research Assistant % Drop-Down Choices</t>
  </si>
  <si>
    <t>Engineering and Applied Sciences</t>
  </si>
  <si>
    <t>&lt;Appt. % &gt;</t>
  </si>
  <si>
    <t>Freshwater Sciences</t>
  </si>
  <si>
    <t>Information Studies</t>
  </si>
  <si>
    <t>Research Assistant # Fall/Spring Semesters</t>
  </si>
  <si>
    <t>L&amp;S - Anthropology</t>
  </si>
  <si>
    <t>L&amp;S - Art History</t>
  </si>
  <si>
    <t>L&amp;S - Communication</t>
  </si>
  <si>
    <t>Research Assistant # Summer Semesters</t>
  </si>
  <si>
    <t>L&amp;S - Culture &amp; Communities</t>
  </si>
  <si>
    <t>L&amp;S - Economics</t>
  </si>
  <si>
    <t>L&amp;S - English</t>
  </si>
  <si>
    <t>Student Hourly Drop-Down Choices</t>
  </si>
  <si>
    <t>L&amp;S - Geography</t>
  </si>
  <si>
    <t>L&amp;S - Geosciences</t>
  </si>
  <si>
    <t>True/False Choices</t>
  </si>
  <si>
    <t>L&amp;S - History</t>
  </si>
  <si>
    <t>PI Support Drop-Down Choices</t>
  </si>
  <si>
    <t>None</t>
  </si>
  <si>
    <t>L&amp;S - Linguistics</t>
  </si>
  <si>
    <t>Course Release</t>
  </si>
  <si>
    <t>Summer Salary (Full)</t>
  </si>
  <si>
    <t>Summer Salary (Partial)</t>
  </si>
  <si>
    <t>L&amp;S - Philosophy</t>
  </si>
  <si>
    <t>Other UWM Personnel Appointment Length (Months)</t>
  </si>
  <si>
    <t>L&amp;S - Political Science</t>
  </si>
  <si>
    <t>L&amp;S - Sociology</t>
  </si>
  <si>
    <t>Nursing</t>
  </si>
  <si>
    <t>Public Health (Zilber)</t>
  </si>
  <si>
    <t>Social Welfare (Bader)</t>
  </si>
  <si>
    <t>Research Assistant Rates (Update on Calc sheet)</t>
  </si>
  <si>
    <t>Health Professions &amp; Sciences</t>
  </si>
  <si>
    <t>Biomedical Sciences &amp; Health Care Administration</t>
  </si>
  <si>
    <t>Rehabilitation Sciences &amp; Technology</t>
  </si>
  <si>
    <t>L&amp;S - African and African Diaspora Studies</t>
  </si>
  <si>
    <t>L&amp;S - Ancient &amp; Modern Lang, Lit, Cultures</t>
  </si>
  <si>
    <t>L&amp;S - Biological Sciences</t>
  </si>
  <si>
    <t>L&amp;S - Chemistry &amp; Biochemistry</t>
  </si>
  <si>
    <t>L&amp;S - Mathematical Sciences</t>
  </si>
  <si>
    <t>L&amp;S - Physics and Astronomy</t>
  </si>
  <si>
    <t>L&amp;S - Psychological and Brain Sciences</t>
  </si>
  <si>
    <t>L&amp;S - Women's &amp; Gender Studies</t>
  </si>
  <si>
    <t>UWM PI and Co-PI Summer Salary (max $10,000 per person)</t>
  </si>
  <si>
    <t>Total Salaries and Wages</t>
  </si>
  <si>
    <t>FY 26</t>
  </si>
  <si>
    <r>
      <rPr>
        <sz val="11"/>
        <color theme="1"/>
        <rFont val="Symbol"/>
        <family val="1"/>
        <charset val="2"/>
      </rPr>
      <t>·</t>
    </r>
    <r>
      <rPr>
        <sz val="11"/>
        <color theme="1"/>
        <rFont val="Arial"/>
        <family val="2"/>
      </rPr>
      <t xml:space="preserve"> Summer salary support is capped at $10,000 and should only be included if a portion of the work will take place outside of the academic year contractual period.</t>
    </r>
  </si>
  <si>
    <t>Section A.UWM PIs and Co-PIs Summer Salary</t>
  </si>
  <si>
    <r>
      <rPr>
        <sz val="11"/>
        <rFont val="Symbol"/>
        <family val="1"/>
        <charset val="2"/>
      </rPr>
      <t>·</t>
    </r>
    <r>
      <rPr>
        <sz val="11"/>
        <rFont val="Arial"/>
        <family val="2"/>
      </rPr>
      <t> In the first column, select your school or college (or department if in L&amp;S).</t>
    </r>
  </si>
  <si>
    <t>Contact Kaitlyn Maier, kstielow@uwm.edu, 414-251-5008</t>
  </si>
  <si>
    <t># Fall Semesters</t>
  </si>
  <si>
    <t>Travel</t>
  </si>
  <si>
    <t>Total</t>
  </si>
  <si>
    <t>Total Fringe</t>
  </si>
  <si>
    <t>B.1</t>
  </si>
  <si>
    <t>B.2</t>
  </si>
  <si>
    <r>
      <t>Total Tuition</t>
    </r>
    <r>
      <rPr>
        <sz val="10"/>
        <rFont val="Arial"/>
        <family val="2"/>
      </rPr>
      <t xml:space="preserve"> (Section C)</t>
    </r>
  </si>
  <si>
    <r>
      <t xml:space="preserve">Total Other Costs </t>
    </r>
    <r>
      <rPr>
        <sz val="10"/>
        <rFont val="Arial"/>
        <family val="2"/>
      </rPr>
      <t>(Section D)</t>
    </r>
  </si>
  <si>
    <t>C.1</t>
  </si>
  <si>
    <t xml:space="preserve"> B.</t>
  </si>
  <si>
    <t>D.3</t>
  </si>
  <si>
    <t>D.4</t>
  </si>
  <si>
    <t>vFY26.1</t>
  </si>
  <si>
    <t>FIPS GENERAL BUDGET GUIDELINES</t>
  </si>
  <si>
    <r>
      <t>·</t>
    </r>
    <r>
      <rPr>
        <sz val="7"/>
        <rFont val="Times New Roman"/>
        <family val="1"/>
      </rPr>
      <t>       </t>
    </r>
    <r>
      <rPr>
        <sz val="7"/>
        <rFont val="Arial"/>
        <family val="2"/>
      </rPr>
      <t> </t>
    </r>
    <r>
      <rPr>
        <sz val="11"/>
        <rFont val="Arial"/>
        <family val="2"/>
      </rPr>
      <t xml:space="preserve"> $50,000 (including fringe)</t>
    </r>
  </si>
  <si>
    <t>FIPS BUDGET INSTRUCTIONS</t>
  </si>
  <si>
    <t>Project title and Lead Applicant information</t>
  </si>
  <si>
    <r>
      <rPr>
        <u/>
        <sz val="11"/>
        <rFont val="Arial"/>
        <family val="2"/>
      </rPr>
      <t>Last name, First name</t>
    </r>
    <r>
      <rPr>
        <sz val="11"/>
        <rFont val="Arial"/>
        <family val="2"/>
      </rPr>
      <t xml:space="preserve"> (the name of the lead applicant will automatically be copied from the information entered above).</t>
    </r>
  </si>
  <si>
    <t>Section B. Other UWM Personnel</t>
  </si>
  <si>
    <t>Use Section B to list all other UWM personnel except students.  For each person enter:</t>
  </si>
  <si>
    <t>C. Students</t>
  </si>
  <si>
    <t>C.1  Research Assistants</t>
  </si>
  <si>
    <r>
      <rPr>
        <sz val="11"/>
        <rFont val="Symbol"/>
        <family val="1"/>
        <charset val="2"/>
      </rPr>
      <t>·</t>
    </r>
    <r>
      <rPr>
        <sz val="11"/>
        <rFont val="Arial"/>
        <family val="2"/>
      </rPr>
      <t> In the third column, select 1 to request a fall 2026 appointment .</t>
    </r>
  </si>
  <si>
    <r>
      <rPr>
        <sz val="11"/>
        <rFont val="Symbol"/>
        <family val="1"/>
        <charset val="2"/>
      </rPr>
      <t>·</t>
    </r>
    <r>
      <rPr>
        <sz val="11"/>
        <rFont val="Arial"/>
        <family val="2"/>
      </rPr>
      <t> In the fourth column, select 1 to request a summer 2026 appointment.</t>
    </r>
  </si>
  <si>
    <t>D.1 Materials and Supplies</t>
  </si>
  <si>
    <t>D.2 Purchase of Service</t>
  </si>
  <si>
    <t>D.3 Travel</t>
  </si>
  <si>
    <t>Enter brief descriptions and totals for additional planning costs in this section.  Provide more detail in the budget justification.</t>
  </si>
  <si>
    <t>Enter the planning partnership title and information for the lead applicant.</t>
  </si>
  <si>
    <t>B.1 University Staff (100% effort for a year equates to 2080 hours) – Enter the percentage of the person’s time that will be spent on the FIPS grant. Enter the intended FTE salary for new employees, or the current FTE salary for existing employees.  Enter the number of months for the appointment (up to 9 months).  To receive the full 9 months of funding, a position must begin April 1 .</t>
  </si>
  <si>
    <t>B.2 Academic Staff– Enter the percentage of the person’s time that will be spent on the FIPS grant. Enter the intended FTE salary for new employees, or the current FTE salary for existing employees.  Enter the number of months for the appointment (up to 9 months).  To receive the full 9 months of funding, a position must begin April 1.</t>
  </si>
  <si>
    <r>
      <t xml:space="preserve">C.2  For </t>
    </r>
    <r>
      <rPr>
        <b/>
        <sz val="11"/>
        <rFont val="Arial"/>
        <family val="2"/>
      </rPr>
      <t>each</t>
    </r>
    <r>
      <rPr>
        <sz val="11"/>
        <rFont val="Arial"/>
        <family val="2"/>
      </rPr>
      <t xml:space="preserve"> hourly student, select the employment period (Fall semester or Summer), enter the number of hours per week, enter the number of weeks, and the hourly rate. Fall is limited to 25 hrs/week and 34 weeks; Summer is limited to 40 hrs/week and 18 weeks. Rates above $14.50/hr require approval from your Divisional Finance Officer. Student hourly employees may be in graduate or undergraduate programs, but the skill level should be sufficient for the tasks to be completed.  If the same student will work during Fall and Summer, use two different rows.</t>
    </r>
  </si>
  <si>
    <t>D.4 Other expenses not covered in categories above</t>
  </si>
  <si>
    <t>Questions about the FIPS program?</t>
  </si>
  <si>
    <t>Contact Melissa Burnett, burnetm@uwm.edu</t>
  </si>
  <si>
    <t>(Cycle 1)</t>
  </si>
  <si>
    <t>UWM FIPS Grant Budget</t>
  </si>
  <si>
    <t>Partnership Planning Project Title</t>
  </si>
  <si>
    <t>Lead Applicant</t>
  </si>
  <si>
    <t>Fall Semester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</si>
</sst>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44" formatCode="_(&quot;$&quot;* #,##0.00_);_(&quot;$&quot;* \(#,##0.00\);_(&quot;$&quot;* &quot;-&quot;??_);_(@_)"/>
    <numFmt numFmtId="164" formatCode="0.0%"/>
    <numFmt numFmtId="165" formatCode="&quot;$&quot;#,##0"/>
    <numFmt numFmtId="166" formatCode="0.000"/>
    <numFmt numFmtId="167" formatCode="mmm\ yyyy"/>
    <numFmt numFmtId="168" formatCode="_(&quot;$&quot;* #,##0_);_(&quot;$&quot;* \(#,##0\);_(&quot;$&quot;* &quot;-&quot;??_);_(@_)"/>
    <numFmt numFmtId="169" formatCode="0.0"/>
    <numFmt numFmtId="170" formatCode=";;;"/>
  </numFmts>
  <fonts count="43">
    <font>
      <sz val="10"/>
      <name val="Arial"/>
    </font>
    <font>
      <sz val="11"/>
      <color theme="1"/>
      <name val="Calibri"/>
      <family val="2"/>
      <scheme val="minor"/>
    </font>
    <font>
      <sz val="10"/>
      <name val="Arial"/>
      <family val="2"/>
    </font>
    <font>
      <b/>
      <sz val="14"/>
      <name val="Arial"/>
      <family val="2"/>
    </font>
    <font>
      <b/>
      <sz val="10"/>
      <name val="Arial"/>
      <family val="2"/>
    </font>
    <font>
      <b/>
      <u/>
      <sz val="10"/>
      <name val="Arial"/>
      <family val="2"/>
    </font>
    <font>
      <b/>
      <sz val="12"/>
      <name val="Arial"/>
      <family val="2"/>
    </font>
    <font>
      <sz val="8"/>
      <name val="Arial"/>
      <family val="2"/>
    </font>
    <font>
      <sz val="18"/>
      <name val="Arial"/>
      <family val="2"/>
    </font>
    <font>
      <b/>
      <sz val="18"/>
      <name val="Arial"/>
      <family val="2"/>
    </font>
    <font>
      <sz val="9"/>
      <name val="Arial"/>
      <family val="2"/>
    </font>
    <font>
      <b/>
      <sz val="8"/>
      <name val="Arial"/>
      <family val="2"/>
    </font>
    <font>
      <b/>
      <sz val="10"/>
      <color indexed="9"/>
      <name val="Arial"/>
      <family val="2"/>
    </font>
    <font>
      <sz val="11"/>
      <name val="Arial"/>
      <family val="2"/>
    </font>
    <font>
      <b/>
      <sz val="11"/>
      <name val="Arial"/>
      <family val="2"/>
    </font>
    <font>
      <sz val="11"/>
      <name val="Symbol"/>
      <family val="1"/>
      <charset val="2"/>
    </font>
    <font>
      <sz val="7"/>
      <name val="Times New Roman"/>
      <family val="1"/>
    </font>
    <font>
      <b/>
      <sz val="11"/>
      <color indexed="10"/>
      <name val="Arial"/>
      <family val="2"/>
    </font>
    <font>
      <b/>
      <sz val="11"/>
      <color rgb="FFFF0000"/>
      <name val="Calibri"/>
      <family val="2"/>
      <scheme val="minor"/>
    </font>
    <font>
      <sz val="11"/>
      <color theme="1"/>
      <name val="Calibri"/>
      <family val="2"/>
      <scheme val="minor"/>
    </font>
    <font>
      <b/>
      <sz val="11"/>
      <color theme="1"/>
      <name val="Calibri"/>
      <family val="2"/>
      <scheme val="minor"/>
    </font>
    <font>
      <u/>
      <sz val="11"/>
      <color theme="1"/>
      <name val="Calibri"/>
      <family val="2"/>
      <scheme val="minor"/>
    </font>
    <font>
      <i/>
      <sz val="11"/>
      <color theme="1"/>
      <name val="Calibri"/>
      <family val="2"/>
      <scheme val="minor"/>
    </font>
    <font>
      <sz val="10"/>
      <color rgb="FFEAEAEA"/>
      <name val="Arial"/>
      <family val="2"/>
    </font>
    <font>
      <strike/>
      <sz val="10"/>
      <name val="Arial"/>
      <family val="2"/>
    </font>
    <font>
      <sz val="10"/>
      <color theme="1"/>
      <name val="Arial"/>
      <family val="2"/>
    </font>
    <font>
      <sz val="7"/>
      <name val="Arial"/>
      <family val="2"/>
    </font>
    <font>
      <u/>
      <sz val="11"/>
      <name val="Arial"/>
      <family val="2"/>
    </font>
    <font>
      <b/>
      <sz val="10"/>
      <color rgb="FFEAEAEA"/>
      <name val="Arial"/>
      <family val="2"/>
    </font>
    <font>
      <sz val="9"/>
      <color theme="0" tint="-0.249977111117893"/>
      <name val="Arial"/>
      <family val="2"/>
    </font>
    <font>
      <sz val="10"/>
      <color rgb="FF00B0F0"/>
      <name val="Arial"/>
      <family val="2"/>
    </font>
    <font>
      <sz val="10"/>
      <name val="Arial"/>
      <family val="2"/>
    </font>
    <font>
      <b/>
      <sz val="8"/>
      <color theme="0" tint="-0.249977111117893"/>
      <name val="Arial"/>
      <family val="2"/>
    </font>
    <font>
      <b/>
      <sz val="12"/>
      <color rgb="FFFF0000"/>
      <name val="Arial"/>
      <family val="2"/>
    </font>
    <font>
      <b/>
      <sz val="11"/>
      <color rgb="FFFF0000"/>
      <name val="Arial"/>
      <family val="2"/>
    </font>
    <font>
      <u/>
      <sz val="10"/>
      <color theme="10"/>
      <name val="Arial"/>
      <family val="2"/>
    </font>
    <font>
      <sz val="10"/>
      <color rgb="FFCCECFF"/>
      <name val="Arial"/>
      <family val="2"/>
    </font>
    <font>
      <b/>
      <sz val="9"/>
      <name val="Arial"/>
      <family val="2"/>
    </font>
    <font>
      <sz val="11"/>
      <name val="Arial"/>
      <family val="1"/>
      <charset val="2"/>
    </font>
    <font>
      <sz val="11"/>
      <color theme="1"/>
      <name val="Arial"/>
      <family val="2"/>
    </font>
    <font>
      <sz val="11"/>
      <color theme="1"/>
      <name val="Symbol"/>
      <family val="1"/>
      <charset val="2"/>
    </font>
    <font>
      <sz val="11"/>
      <color theme="1"/>
      <name val="Arial"/>
      <family val="1"/>
      <charset val="2"/>
    </font>
    <font>
      <b/>
      <sz val="7"/>
      <name val="Arial"/>
      <family val="2"/>
    </font>
  </fonts>
  <fills count="20">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45"/>
        <bgColor indexed="64"/>
      </patternFill>
    </fill>
    <fill>
      <patternFill patternType="solid">
        <fgColor indexed="23"/>
        <bgColor indexed="64"/>
      </patternFill>
    </fill>
    <fill>
      <patternFill patternType="solid">
        <fgColor indexed="8"/>
        <bgColor indexed="64"/>
      </patternFill>
    </fill>
    <fill>
      <patternFill patternType="solid">
        <fgColor indexed="26"/>
        <bgColor indexed="64"/>
      </patternFill>
    </fill>
    <fill>
      <patternFill patternType="solid">
        <fgColor indexed="13"/>
        <bgColor indexed="64"/>
      </patternFill>
    </fill>
    <fill>
      <patternFill patternType="solid">
        <fgColor indexed="43"/>
        <bgColor indexed="64"/>
      </patternFill>
    </fill>
    <fill>
      <patternFill patternType="solid">
        <fgColor rgb="FFEAEAEA"/>
        <bgColor indexed="64"/>
      </patternFill>
    </fill>
    <fill>
      <patternFill patternType="solid">
        <fgColor rgb="FFFFFFCC"/>
        <bgColor indexed="64"/>
      </patternFill>
    </fill>
    <fill>
      <patternFill patternType="solid">
        <fgColor theme="2"/>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theme="1"/>
        <bgColor indexed="64"/>
      </patternFill>
    </fill>
    <fill>
      <patternFill patternType="solid">
        <fgColor rgb="FFCCECFF"/>
        <bgColor indexed="64"/>
      </patternFill>
    </fill>
    <fill>
      <patternFill patternType="solid">
        <fgColor theme="1" tint="0.499984740745262"/>
        <bgColor indexed="64"/>
      </patternFill>
    </fill>
    <fill>
      <patternFill patternType="solid">
        <fgColor rgb="FF66FFFF"/>
        <bgColor indexed="64"/>
      </patternFill>
    </fill>
  </fills>
  <borders count="72">
    <border>
      <left/>
      <right/>
      <top/>
      <bottom/>
      <diagonal/>
    </border>
    <border>
      <left style="thick">
        <color indexed="64"/>
      </left>
      <right/>
      <top/>
      <bottom/>
      <diagonal/>
    </border>
    <border>
      <left/>
      <right style="thick">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top/>
      <bottom/>
      <diagonal/>
    </border>
    <border>
      <left/>
      <right style="medium">
        <color indexed="64"/>
      </right>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indexed="64"/>
      </left>
      <right/>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right/>
      <top style="thin">
        <color auto="1"/>
      </top>
      <bottom/>
      <diagonal/>
    </border>
    <border>
      <left style="medium">
        <color indexed="64"/>
      </left>
      <right style="medium">
        <color indexed="64"/>
      </right>
      <top style="medium">
        <color indexed="64"/>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style="medium">
        <color indexed="64"/>
      </right>
      <top/>
      <bottom style="thin">
        <color indexed="64"/>
      </bottom>
      <diagonal/>
    </border>
    <border>
      <left style="medium">
        <color auto="1"/>
      </left>
      <right style="medium">
        <color auto="1"/>
      </right>
      <top style="thin">
        <color auto="1"/>
      </top>
      <bottom style="thin">
        <color indexed="64"/>
      </bottom>
      <diagonal/>
    </border>
    <border>
      <left style="medium">
        <color auto="1"/>
      </left>
      <right style="medium">
        <color auto="1"/>
      </right>
      <top style="thin">
        <color auto="1"/>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hair">
        <color indexed="64"/>
      </bottom>
      <diagonal/>
    </border>
  </borders>
  <cellStyleXfs count="6">
    <xf numFmtId="0" fontId="0" fillId="0" borderId="0"/>
    <xf numFmtId="9" fontId="2" fillId="0" borderId="0" applyFont="0" applyFill="0" applyBorder="0" applyAlignment="0" applyProtection="0"/>
    <xf numFmtId="0" fontId="2" fillId="0" borderId="0"/>
    <xf numFmtId="0" fontId="25" fillId="0" borderId="0"/>
    <xf numFmtId="44" fontId="31" fillId="0" borderId="0" applyFont="0" applyFill="0" applyBorder="0" applyAlignment="0" applyProtection="0"/>
    <xf numFmtId="0" fontId="35" fillId="0" borderId="0" applyNumberFormat="0" applyFill="0" applyBorder="0" applyAlignment="0" applyProtection="0"/>
  </cellStyleXfs>
  <cellXfs count="392">
    <xf numFmtId="0" fontId="0" fillId="0" borderId="0" xfId="0"/>
    <xf numFmtId="0" fontId="4" fillId="0" borderId="0" xfId="0" applyFont="1"/>
    <xf numFmtId="0" fontId="5" fillId="0" borderId="0" xfId="0" applyFont="1"/>
    <xf numFmtId="0" fontId="4" fillId="2" borderId="1" xfId="0" applyFont="1" applyFill="1" applyBorder="1" applyAlignment="1">
      <alignment horizontal="center" vertical="center"/>
    </xf>
    <xf numFmtId="0" fontId="0" fillId="2" borderId="0" xfId="0" applyFill="1" applyAlignment="1">
      <alignment horizontal="center" vertical="center"/>
    </xf>
    <xf numFmtId="0" fontId="0" fillId="2" borderId="2" xfId="0" applyFill="1" applyBorder="1" applyAlignment="1">
      <alignment horizontal="center" vertical="center"/>
    </xf>
    <xf numFmtId="0" fontId="4" fillId="2" borderId="1" xfId="0" applyFont="1" applyFill="1" applyBorder="1" applyAlignment="1">
      <alignment horizontal="left" vertical="center" wrapText="1"/>
    </xf>
    <xf numFmtId="0" fontId="0" fillId="2" borderId="0" xfId="0" applyFill="1" applyAlignment="1">
      <alignment horizontal="left" vertical="center" wrapText="1"/>
    </xf>
    <xf numFmtId="0" fontId="0" fillId="2" borderId="2" xfId="0" applyFill="1" applyBorder="1" applyAlignment="1">
      <alignment horizontal="left" vertical="center" wrapText="1"/>
    </xf>
    <xf numFmtId="0" fontId="4" fillId="2" borderId="0" xfId="0" applyFont="1" applyFill="1" applyAlignment="1">
      <alignment horizontal="center"/>
    </xf>
    <xf numFmtId="0" fontId="4" fillId="2" borderId="1" xfId="0" applyFont="1" applyFill="1" applyBorder="1" applyAlignment="1">
      <alignment horizontal="left" indent="1"/>
    </xf>
    <xf numFmtId="0" fontId="0" fillId="2" borderId="0" xfId="0" applyFill="1"/>
    <xf numFmtId="0" fontId="0" fillId="2" borderId="2" xfId="0" applyFill="1" applyBorder="1"/>
    <xf numFmtId="164" fontId="0" fillId="2" borderId="0" xfId="0" applyNumberFormat="1" applyFill="1"/>
    <xf numFmtId="164" fontId="0" fillId="2" borderId="6" xfId="0" applyNumberFormat="1" applyFill="1" applyBorder="1"/>
    <xf numFmtId="164" fontId="0" fillId="2" borderId="7" xfId="0" applyNumberFormat="1" applyFill="1" applyBorder="1"/>
    <xf numFmtId="0" fontId="0" fillId="2" borderId="7" xfId="0" applyFill="1" applyBorder="1"/>
    <xf numFmtId="0" fontId="0" fillId="2" borderId="8" xfId="0" applyFill="1" applyBorder="1"/>
    <xf numFmtId="10" fontId="0" fillId="0" borderId="3" xfId="0" applyNumberFormat="1" applyBorder="1" applyProtection="1">
      <protection locked="0"/>
    </xf>
    <xf numFmtId="10" fontId="0" fillId="0" borderId="4" xfId="0" applyNumberFormat="1" applyBorder="1" applyProtection="1">
      <protection locked="0"/>
    </xf>
    <xf numFmtId="10" fontId="0" fillId="0" borderId="5" xfId="0" applyNumberFormat="1" applyBorder="1"/>
    <xf numFmtId="164" fontId="0" fillId="2" borderId="1" xfId="0" applyNumberFormat="1" applyFill="1" applyBorder="1"/>
    <xf numFmtId="164" fontId="4" fillId="2" borderId="0" xfId="0" applyNumberFormat="1" applyFont="1" applyFill="1"/>
    <xf numFmtId="0" fontId="0" fillId="2" borderId="1" xfId="0" applyFill="1" applyBorder="1"/>
    <xf numFmtId="0" fontId="4" fillId="2" borderId="0" xfId="0" applyFont="1" applyFill="1" applyAlignment="1">
      <alignment horizontal="centerContinuous"/>
    </xf>
    <xf numFmtId="0" fontId="4" fillId="2" borderId="1" xfId="0" applyFont="1" applyFill="1" applyBorder="1" applyAlignment="1">
      <alignment horizontal="centerContinuous"/>
    </xf>
    <xf numFmtId="1" fontId="0" fillId="3" borderId="3" xfId="0" applyNumberFormat="1" applyFill="1" applyBorder="1" applyProtection="1">
      <protection locked="0"/>
    </xf>
    <xf numFmtId="1" fontId="0" fillId="3" borderId="5" xfId="0" applyNumberFormat="1" applyFill="1" applyBorder="1" applyProtection="1">
      <protection locked="0"/>
    </xf>
    <xf numFmtId="0" fontId="4" fillId="2" borderId="6" xfId="0" applyFont="1" applyFill="1" applyBorder="1" applyAlignment="1">
      <alignment horizontal="centerContinuous"/>
    </xf>
    <xf numFmtId="0" fontId="4" fillId="2" borderId="7" xfId="0" applyFont="1" applyFill="1" applyBorder="1" applyAlignment="1">
      <alignment horizontal="centerContinuous"/>
    </xf>
    <xf numFmtId="1" fontId="0" fillId="2" borderId="7" xfId="0" applyNumberFormat="1" applyFill="1" applyBorder="1"/>
    <xf numFmtId="0" fontId="0" fillId="4" borderId="15" xfId="0" applyFill="1" applyBorder="1"/>
    <xf numFmtId="0" fontId="0" fillId="4" borderId="0" xfId="0" applyFill="1"/>
    <xf numFmtId="0" fontId="0" fillId="4" borderId="16" xfId="0" applyFill="1" applyBorder="1"/>
    <xf numFmtId="0" fontId="0" fillId="4" borderId="25" xfId="0" applyFill="1" applyBorder="1"/>
    <xf numFmtId="0" fontId="0" fillId="4" borderId="26" xfId="0" applyFill="1" applyBorder="1"/>
    <xf numFmtId="0" fontId="0" fillId="4" borderId="27" xfId="0" applyFill="1" applyBorder="1"/>
    <xf numFmtId="0" fontId="0" fillId="5" borderId="16" xfId="0" applyFill="1" applyBorder="1"/>
    <xf numFmtId="0" fontId="0" fillId="5" borderId="17" xfId="0" applyFill="1" applyBorder="1"/>
    <xf numFmtId="0" fontId="0" fillId="5" borderId="20" xfId="0" applyFill="1" applyBorder="1"/>
    <xf numFmtId="0" fontId="0" fillId="5" borderId="27" xfId="0" applyFill="1" applyBorder="1"/>
    <xf numFmtId="0" fontId="0" fillId="5" borderId="21" xfId="0" applyFill="1" applyBorder="1"/>
    <xf numFmtId="0" fontId="0" fillId="5" borderId="22" xfId="0" applyFill="1" applyBorder="1"/>
    <xf numFmtId="0" fontId="0" fillId="5" borderId="26" xfId="0" applyFill="1" applyBorder="1"/>
    <xf numFmtId="0" fontId="4" fillId="4" borderId="0" xfId="0" applyFont="1" applyFill="1"/>
    <xf numFmtId="0" fontId="0" fillId="4" borderId="28" xfId="0" applyFill="1" applyBorder="1" applyAlignment="1">
      <alignment horizontal="center"/>
    </xf>
    <xf numFmtId="0" fontId="0" fillId="4" borderId="21" xfId="0" applyFill="1" applyBorder="1" applyAlignment="1">
      <alignment horizontal="center" vertical="center" wrapText="1"/>
    </xf>
    <xf numFmtId="0" fontId="0" fillId="4" borderId="0" xfId="0" applyFill="1" applyAlignment="1">
      <alignment horizontal="center" vertical="center" wrapText="1"/>
    </xf>
    <xf numFmtId="0" fontId="0" fillId="4" borderId="0" xfId="0" applyFill="1" applyAlignment="1">
      <alignment horizontal="center"/>
    </xf>
    <xf numFmtId="0" fontId="0" fillId="4" borderId="28" xfId="0" applyFill="1" applyBorder="1" applyAlignment="1">
      <alignment horizontal="center" vertical="center"/>
    </xf>
    <xf numFmtId="0" fontId="0" fillId="4" borderId="28" xfId="0" applyFill="1" applyBorder="1" applyAlignment="1">
      <alignment horizontal="center" vertical="center" wrapText="1"/>
    </xf>
    <xf numFmtId="0" fontId="10" fillId="4" borderId="15" xfId="0" quotePrefix="1" applyFont="1" applyFill="1" applyBorder="1" applyAlignment="1">
      <alignment horizontal="center"/>
    </xf>
    <xf numFmtId="0" fontId="0" fillId="4" borderId="28" xfId="0" applyFill="1" applyBorder="1"/>
    <xf numFmtId="0" fontId="4" fillId="4" borderId="20" xfId="0" applyFont="1" applyFill="1" applyBorder="1"/>
    <xf numFmtId="0" fontId="4" fillId="4" borderId="21" xfId="0" applyFont="1" applyFill="1" applyBorder="1"/>
    <xf numFmtId="0" fontId="0" fillId="4" borderId="21" xfId="0" applyFill="1" applyBorder="1"/>
    <xf numFmtId="0" fontId="0" fillId="4" borderId="30" xfId="0" applyFill="1" applyBorder="1"/>
    <xf numFmtId="0" fontId="11" fillId="4" borderId="15" xfId="0" applyFont="1" applyFill="1" applyBorder="1" applyAlignment="1">
      <alignment horizontal="right"/>
    </xf>
    <xf numFmtId="0" fontId="11" fillId="4" borderId="30" xfId="0" applyFont="1" applyFill="1" applyBorder="1" applyAlignment="1">
      <alignment horizontal="right" vertical="center"/>
    </xf>
    <xf numFmtId="0" fontId="11" fillId="4" borderId="15" xfId="0" applyFont="1" applyFill="1" applyBorder="1" applyAlignment="1">
      <alignment horizontal="right" vertical="center"/>
    </xf>
    <xf numFmtId="0" fontId="11" fillId="4" borderId="34" xfId="0" applyFont="1" applyFill="1" applyBorder="1" applyAlignment="1">
      <alignment horizontal="right" vertical="center"/>
    </xf>
    <xf numFmtId="0" fontId="0" fillId="6" borderId="15" xfId="0" applyFill="1" applyBorder="1"/>
    <xf numFmtId="0" fontId="0" fillId="6" borderId="16" xfId="0" applyFill="1" applyBorder="1"/>
    <xf numFmtId="0" fontId="0" fillId="6" borderId="34" xfId="0" applyFill="1" applyBorder="1"/>
    <xf numFmtId="0" fontId="0" fillId="6" borderId="35" xfId="0" applyFill="1" applyBorder="1"/>
    <xf numFmtId="0" fontId="6" fillId="4" borderId="0" xfId="0" applyFont="1" applyFill="1"/>
    <xf numFmtId="164" fontId="0" fillId="10" borderId="16" xfId="1" applyNumberFormat="1" applyFont="1" applyFill="1" applyBorder="1" applyAlignment="1">
      <alignment horizontal="center" vertical="center"/>
    </xf>
    <xf numFmtId="0" fontId="19" fillId="0" borderId="0" xfId="0" applyFont="1"/>
    <xf numFmtId="0" fontId="20" fillId="0" borderId="0" xfId="0" applyFont="1" applyAlignment="1">
      <alignment horizontal="center"/>
    </xf>
    <xf numFmtId="0" fontId="20" fillId="0" borderId="0" xfId="0" applyFont="1"/>
    <xf numFmtId="0" fontId="21" fillId="0" borderId="0" xfId="0" applyFont="1"/>
    <xf numFmtId="0" fontId="20" fillId="0" borderId="56" xfId="0" applyFont="1" applyBorder="1"/>
    <xf numFmtId="0" fontId="22" fillId="0" borderId="0" xfId="0" applyFont="1"/>
    <xf numFmtId="0" fontId="2" fillId="13" borderId="0" xfId="0" applyFont="1" applyFill="1"/>
    <xf numFmtId="0" fontId="0" fillId="13" borderId="0" xfId="0" applyFill="1"/>
    <xf numFmtId="0" fontId="10" fillId="4" borderId="15" xfId="0" quotePrefix="1" applyFont="1" applyFill="1" applyBorder="1" applyAlignment="1">
      <alignment horizontal="center" vertical="center"/>
    </xf>
    <xf numFmtId="166" fontId="0" fillId="0" borderId="0" xfId="0" applyNumberFormat="1"/>
    <xf numFmtId="1" fontId="24" fillId="4" borderId="10" xfId="0" applyNumberFormat="1" applyFont="1" applyFill="1" applyBorder="1"/>
    <xf numFmtId="1" fontId="24" fillId="4" borderId="11" xfId="0" applyNumberFormat="1" applyFont="1" applyFill="1" applyBorder="1"/>
    <xf numFmtId="0" fontId="0" fillId="0" borderId="0" xfId="0" applyProtection="1">
      <protection locked="0"/>
    </xf>
    <xf numFmtId="0" fontId="3" fillId="0" borderId="0" xfId="3" applyFont="1" applyAlignment="1">
      <alignment horizontal="center" vertical="center" wrapText="1"/>
    </xf>
    <xf numFmtId="0" fontId="25" fillId="0" borderId="0" xfId="3"/>
    <xf numFmtId="0" fontId="13" fillId="0" borderId="0" xfId="3" applyFont="1" applyAlignment="1">
      <alignment horizontal="left" vertical="center" wrapText="1"/>
    </xf>
    <xf numFmtId="0" fontId="13" fillId="0" borderId="0" xfId="3" applyFont="1" applyAlignment="1">
      <alignment vertical="center" wrapText="1"/>
    </xf>
    <xf numFmtId="0" fontId="3" fillId="0" borderId="0" xfId="3" applyFont="1" applyAlignment="1">
      <alignment horizontal="left" vertical="center" wrapText="1"/>
    </xf>
    <xf numFmtId="0" fontId="14" fillId="0" borderId="0" xfId="3" applyFont="1" applyAlignment="1">
      <alignment horizontal="left" vertical="center" wrapText="1"/>
    </xf>
    <xf numFmtId="0" fontId="15" fillId="0" borderId="0" xfId="3" applyFont="1" applyAlignment="1">
      <alignment horizontal="left" vertical="center" wrapText="1"/>
    </xf>
    <xf numFmtId="0" fontId="13" fillId="14" borderId="0" xfId="3" applyFont="1" applyFill="1" applyAlignment="1">
      <alignment horizontal="left" vertical="center" wrapText="1"/>
    </xf>
    <xf numFmtId="0" fontId="17" fillId="0" borderId="0" xfId="3" applyFont="1" applyAlignment="1">
      <alignment horizontal="left" vertical="center" wrapText="1"/>
    </xf>
    <xf numFmtId="1" fontId="24" fillId="4" borderId="9" xfId="0" applyNumberFormat="1" applyFont="1" applyFill="1" applyBorder="1"/>
    <xf numFmtId="1" fontId="24" fillId="4" borderId="12" xfId="0" applyNumberFormat="1" applyFont="1" applyFill="1" applyBorder="1"/>
    <xf numFmtId="1" fontId="24" fillId="4" borderId="13" xfId="0" applyNumberFormat="1" applyFont="1" applyFill="1" applyBorder="1"/>
    <xf numFmtId="1" fontId="24" fillId="4" borderId="14" xfId="0" applyNumberFormat="1" applyFont="1" applyFill="1" applyBorder="1"/>
    <xf numFmtId="0" fontId="2" fillId="15" borderId="1" xfId="2" applyFill="1" applyBorder="1"/>
    <xf numFmtId="0" fontId="2" fillId="15" borderId="2" xfId="2" applyFill="1" applyBorder="1" applyAlignment="1">
      <alignment vertical="center" wrapText="1"/>
    </xf>
    <xf numFmtId="0" fontId="4" fillId="15" borderId="0" xfId="2" applyFont="1" applyFill="1"/>
    <xf numFmtId="0" fontId="0" fillId="15" borderId="0" xfId="0" applyFill="1"/>
    <xf numFmtId="0" fontId="2" fillId="15" borderId="0" xfId="2" applyFill="1"/>
    <xf numFmtId="0" fontId="2" fillId="15" borderId="2" xfId="2" applyFill="1" applyBorder="1"/>
    <xf numFmtId="0" fontId="2" fillId="15" borderId="6" xfId="2" applyFill="1" applyBorder="1"/>
    <xf numFmtId="0" fontId="2" fillId="15" borderId="7" xfId="2" applyFill="1" applyBorder="1"/>
    <xf numFmtId="0" fontId="2" fillId="15" borderId="8" xfId="2" applyFill="1" applyBorder="1"/>
    <xf numFmtId="164" fontId="2" fillId="2" borderId="1" xfId="0" applyNumberFormat="1" applyFont="1" applyFill="1" applyBorder="1" applyAlignment="1">
      <alignment horizontal="left" indent="1"/>
    </xf>
    <xf numFmtId="164" fontId="23" fillId="10" borderId="16" xfId="1" applyNumberFormat="1" applyFont="1" applyFill="1" applyBorder="1" applyAlignment="1">
      <alignment horizontal="center" vertical="center"/>
    </xf>
    <xf numFmtId="0" fontId="0" fillId="10" borderId="16" xfId="0" applyFill="1" applyBorder="1" applyAlignment="1">
      <alignment vertical="center"/>
    </xf>
    <xf numFmtId="0" fontId="0" fillId="4" borderId="31" xfId="0" applyFill="1" applyBorder="1"/>
    <xf numFmtId="0" fontId="4" fillId="16" borderId="25" xfId="0" applyFont="1" applyFill="1" applyBorder="1" applyAlignment="1">
      <alignment vertical="center" wrapText="1"/>
    </xf>
    <xf numFmtId="0" fontId="4" fillId="16" borderId="27" xfId="0" applyFont="1" applyFill="1" applyBorder="1" applyAlignment="1">
      <alignment vertical="center" wrapText="1"/>
    </xf>
    <xf numFmtId="0" fontId="0" fillId="17" borderId="0" xfId="0" applyFill="1"/>
    <xf numFmtId="0" fontId="0" fillId="18" borderId="15" xfId="0" applyFill="1" applyBorder="1"/>
    <xf numFmtId="0" fontId="0" fillId="18" borderId="25" xfId="0" applyFill="1" applyBorder="1"/>
    <xf numFmtId="0" fontId="30" fillId="17" borderId="0" xfId="0" applyFont="1" applyFill="1"/>
    <xf numFmtId="0" fontId="4" fillId="4" borderId="28" xfId="0" applyFont="1" applyFill="1" applyBorder="1" applyAlignment="1">
      <alignment horizontal="center" vertical="center" wrapText="1"/>
    </xf>
    <xf numFmtId="0" fontId="6" fillId="15" borderId="0" xfId="2" applyFont="1" applyFill="1" applyAlignment="1">
      <alignment horizontal="center" vertical="top"/>
    </xf>
    <xf numFmtId="0" fontId="0" fillId="6" borderId="38" xfId="0" applyFill="1" applyBorder="1" applyAlignment="1">
      <alignment horizontal="right" indent="1"/>
    </xf>
    <xf numFmtId="0" fontId="0" fillId="6" borderId="45" xfId="0" applyFill="1" applyBorder="1" applyAlignment="1">
      <alignment horizontal="right" indent="1"/>
    </xf>
    <xf numFmtId="0" fontId="4" fillId="16" borderId="62" xfId="0" applyFont="1" applyFill="1" applyBorder="1" applyAlignment="1">
      <alignment vertical="center" wrapText="1"/>
    </xf>
    <xf numFmtId="0" fontId="0" fillId="16" borderId="62" xfId="0" applyFill="1" applyBorder="1"/>
    <xf numFmtId="0" fontId="0" fillId="2" borderId="0" xfId="0" applyFill="1" applyAlignment="1">
      <alignment horizontal="centerContinuous" vertical="center"/>
    </xf>
    <xf numFmtId="0" fontId="0" fillId="2" borderId="1" xfId="0" applyFill="1" applyBorder="1" applyAlignment="1">
      <alignment horizontal="center" vertical="center"/>
    </xf>
    <xf numFmtId="0" fontId="6" fillId="2" borderId="1" xfId="0" applyFont="1" applyFill="1" applyBorder="1" applyAlignment="1">
      <alignment horizontal="center" vertical="center"/>
    </xf>
    <xf numFmtId="0" fontId="6" fillId="2" borderId="0" xfId="0" applyFont="1" applyFill="1" applyAlignment="1">
      <alignment horizontal="center" vertical="center"/>
    </xf>
    <xf numFmtId="0" fontId="6" fillId="2" borderId="2" xfId="0" applyFont="1" applyFill="1" applyBorder="1" applyAlignment="1">
      <alignment horizontal="center" vertical="center"/>
    </xf>
    <xf numFmtId="0" fontId="2" fillId="2" borderId="1" xfId="0" applyFont="1" applyFill="1" applyBorder="1" applyAlignment="1">
      <alignment horizontal="left" vertical="center" indent="2"/>
    </xf>
    <xf numFmtId="168" fontId="0" fillId="3" borderId="33" xfId="4" applyNumberFormat="1" applyFont="1" applyFill="1" applyBorder="1" applyProtection="1">
      <protection locked="0"/>
    </xf>
    <xf numFmtId="168" fontId="0" fillId="11" borderId="61" xfId="1" applyNumberFormat="1" applyFont="1" applyFill="1" applyBorder="1" applyAlignment="1" applyProtection="1">
      <alignment vertical="center"/>
    </xf>
    <xf numFmtId="168" fontId="0" fillId="11" borderId="61" xfId="4" applyNumberFormat="1" applyFont="1" applyFill="1" applyBorder="1" applyAlignment="1" applyProtection="1">
      <alignment vertical="center"/>
    </xf>
    <xf numFmtId="0" fontId="0" fillId="3" borderId="33" xfId="0" applyFill="1" applyBorder="1" applyAlignment="1" applyProtection="1">
      <alignment horizontal="center" vertical="center"/>
      <protection locked="0"/>
    </xf>
    <xf numFmtId="164" fontId="0" fillId="3" borderId="33" xfId="0" applyNumberFormat="1" applyFill="1" applyBorder="1" applyAlignment="1" applyProtection="1">
      <alignment horizontal="center" vertical="center"/>
      <protection locked="0"/>
    </xf>
    <xf numFmtId="0" fontId="0" fillId="4" borderId="0" xfId="0" applyFill="1" applyAlignment="1">
      <alignment vertical="center"/>
    </xf>
    <xf numFmtId="168" fontId="0" fillId="7" borderId="63" xfId="0" applyNumberFormat="1" applyFill="1" applyBorder="1" applyAlignment="1">
      <alignment horizontal="center" vertical="center"/>
    </xf>
    <xf numFmtId="168" fontId="0" fillId="7" borderId="64" xfId="0" applyNumberFormat="1" applyFill="1" applyBorder="1" applyAlignment="1">
      <alignment horizontal="center" vertical="center"/>
    </xf>
    <xf numFmtId="168" fontId="0" fillId="7" borderId="65" xfId="0" applyNumberFormat="1" applyFill="1" applyBorder="1" applyAlignment="1">
      <alignment horizontal="center" vertical="center"/>
    </xf>
    <xf numFmtId="168" fontId="0" fillId="7" borderId="66" xfId="0" applyNumberFormat="1" applyFill="1" applyBorder="1" applyAlignment="1">
      <alignment horizontal="center" vertical="center"/>
    </xf>
    <xf numFmtId="168" fontId="0" fillId="7" borderId="63" xfId="0" applyNumberFormat="1" applyFill="1" applyBorder="1" applyAlignment="1">
      <alignment vertical="center"/>
    </xf>
    <xf numFmtId="168" fontId="0" fillId="7" borderId="64" xfId="0" applyNumberFormat="1" applyFill="1" applyBorder="1" applyAlignment="1">
      <alignment vertical="center"/>
    </xf>
    <xf numFmtId="168" fontId="0" fillId="7" borderId="65" xfId="0" applyNumberFormat="1" applyFill="1" applyBorder="1" applyAlignment="1">
      <alignment vertical="center"/>
    </xf>
    <xf numFmtId="168" fontId="0" fillId="7" borderId="66" xfId="0" applyNumberFormat="1" applyFill="1" applyBorder="1" applyAlignment="1">
      <alignment vertical="center"/>
    </xf>
    <xf numFmtId="169" fontId="29" fillId="17" borderId="0" xfId="0" quotePrefix="1" applyNumberFormat="1" applyFont="1" applyFill="1" applyAlignment="1">
      <alignment horizontal="right"/>
    </xf>
    <xf numFmtId="0" fontId="2" fillId="4" borderId="0" xfId="0" applyFont="1" applyFill="1"/>
    <xf numFmtId="0" fontId="0" fillId="10" borderId="28" xfId="0" applyFill="1" applyBorder="1" applyAlignment="1">
      <alignment vertical="center"/>
    </xf>
    <xf numFmtId="0" fontId="0" fillId="4" borderId="56" xfId="0" applyFill="1" applyBorder="1" applyAlignment="1">
      <alignment horizontal="left" vertical="center" indent="2"/>
    </xf>
    <xf numFmtId="0" fontId="4" fillId="10" borderId="0" xfId="0" applyFont="1" applyFill="1" applyAlignment="1">
      <alignment horizontal="left" indent="2"/>
    </xf>
    <xf numFmtId="0" fontId="0" fillId="10" borderId="0" xfId="0" applyFill="1" applyAlignment="1">
      <alignment horizontal="left" vertical="center" indent="2"/>
    </xf>
    <xf numFmtId="1" fontId="0" fillId="3" borderId="33" xfId="0" applyNumberFormat="1" applyFill="1" applyBorder="1" applyAlignment="1" applyProtection="1">
      <alignment horizontal="center" vertical="center"/>
      <protection locked="0"/>
    </xf>
    <xf numFmtId="168" fontId="0" fillId="7" borderId="67" xfId="0" applyNumberFormat="1" applyFill="1" applyBorder="1" applyAlignment="1">
      <alignment vertical="center"/>
    </xf>
    <xf numFmtId="168" fontId="0" fillId="7" borderId="68" xfId="0" applyNumberFormat="1" applyFill="1" applyBorder="1" applyAlignment="1">
      <alignment vertical="center"/>
    </xf>
    <xf numFmtId="0" fontId="0" fillId="14" borderId="0" xfId="0" applyFill="1"/>
    <xf numFmtId="164" fontId="12" fillId="10" borderId="16" xfId="1" applyNumberFormat="1" applyFont="1" applyFill="1" applyBorder="1" applyAlignment="1">
      <alignment vertical="center"/>
    </xf>
    <xf numFmtId="170" fontId="0" fillId="4" borderId="0" xfId="0" applyNumberFormat="1" applyFill="1" applyProtection="1">
      <protection locked="0"/>
    </xf>
    <xf numFmtId="0" fontId="32" fillId="4" borderId="22" xfId="0" applyFont="1" applyFill="1" applyBorder="1" applyAlignment="1">
      <alignment horizontal="right" vertical="top"/>
    </xf>
    <xf numFmtId="0" fontId="2" fillId="0" borderId="0" xfId="0" applyFont="1"/>
    <xf numFmtId="0" fontId="0" fillId="13" borderId="0" xfId="0" applyFill="1" applyAlignment="1">
      <alignment horizontal="left"/>
    </xf>
    <xf numFmtId="0" fontId="20" fillId="0" borderId="18" xfId="0" applyFont="1" applyBorder="1"/>
    <xf numFmtId="0" fontId="20" fillId="0" borderId="17" xfId="0" applyFont="1" applyBorder="1"/>
    <xf numFmtId="40" fontId="20" fillId="0" borderId="19" xfId="0" applyNumberFormat="1" applyFont="1" applyBorder="1" applyAlignment="1">
      <alignment horizontal="right"/>
    </xf>
    <xf numFmtId="0" fontId="34" fillId="4" borderId="0" xfId="0" applyFont="1" applyFill="1"/>
    <xf numFmtId="0" fontId="14" fillId="14" borderId="0" xfId="3" applyFont="1" applyFill="1" applyAlignment="1">
      <alignment horizontal="left" vertical="center" wrapText="1"/>
    </xf>
    <xf numFmtId="164" fontId="12" fillId="10" borderId="16" xfId="1" applyNumberFormat="1" applyFont="1" applyFill="1" applyBorder="1" applyAlignment="1">
      <alignment horizontal="center" vertical="center"/>
    </xf>
    <xf numFmtId="0" fontId="12" fillId="10" borderId="16" xfId="0" applyFont="1" applyFill="1" applyBorder="1" applyAlignment="1">
      <alignment horizontal="center" vertical="center"/>
    </xf>
    <xf numFmtId="0" fontId="2" fillId="4" borderId="22" xfId="0" applyFont="1" applyFill="1" applyBorder="1" applyAlignment="1">
      <alignment horizontal="center" vertical="center" wrapText="1"/>
    </xf>
    <xf numFmtId="0" fontId="0" fillId="4" borderId="31" xfId="0" applyFill="1" applyBorder="1" applyAlignment="1">
      <alignment horizontal="center" vertical="center" wrapText="1"/>
    </xf>
    <xf numFmtId="164" fontId="23" fillId="10" borderId="0" xfId="1" applyNumberFormat="1" applyFont="1" applyFill="1" applyBorder="1" applyAlignment="1">
      <alignment horizontal="center" vertical="center"/>
    </xf>
    <xf numFmtId="164" fontId="0" fillId="10" borderId="0" xfId="1" applyNumberFormat="1" applyFont="1" applyFill="1" applyBorder="1" applyAlignment="1">
      <alignment horizontal="center" vertical="center"/>
    </xf>
    <xf numFmtId="0" fontId="0" fillId="10" borderId="0" xfId="0" applyFill="1" applyAlignment="1">
      <alignment vertical="center"/>
    </xf>
    <xf numFmtId="164" fontId="12" fillId="10" borderId="0" xfId="1" applyNumberFormat="1" applyFont="1" applyFill="1" applyBorder="1" applyAlignment="1">
      <alignment vertical="center"/>
    </xf>
    <xf numFmtId="0" fontId="2" fillId="14" borderId="0" xfId="0" applyFont="1" applyFill="1"/>
    <xf numFmtId="0" fontId="0" fillId="18" borderId="69" xfId="0" applyFill="1" applyBorder="1"/>
    <xf numFmtId="0" fontId="36" fillId="17" borderId="0" xfId="0" applyFont="1" applyFill="1" applyProtection="1">
      <protection locked="0"/>
    </xf>
    <xf numFmtId="0" fontId="2" fillId="17" borderId="0" xfId="0" applyFont="1" applyFill="1"/>
    <xf numFmtId="0" fontId="2" fillId="13" borderId="0" xfId="0" applyFont="1" applyFill="1" applyAlignment="1">
      <alignment horizontal="center"/>
    </xf>
    <xf numFmtId="9" fontId="0" fillId="13" borderId="0" xfId="0" applyNumberFormat="1" applyFill="1" applyAlignment="1">
      <alignment horizontal="center"/>
    </xf>
    <xf numFmtId="1" fontId="0" fillId="13" borderId="0" xfId="0" applyNumberFormat="1" applyFill="1" applyAlignment="1">
      <alignment horizontal="center"/>
    </xf>
    <xf numFmtId="0" fontId="10" fillId="4" borderId="21" xfId="0" quotePrefix="1" applyFont="1" applyFill="1" applyBorder="1" applyAlignment="1">
      <alignment horizontal="center" vertical="center" wrapText="1"/>
    </xf>
    <xf numFmtId="0" fontId="10" fillId="4" borderId="28" xfId="0" applyFont="1" applyFill="1" applyBorder="1" applyAlignment="1">
      <alignment horizontal="center" vertical="center" wrapText="1"/>
    </xf>
    <xf numFmtId="0" fontId="10" fillId="4" borderId="21" xfId="0" applyFont="1" applyFill="1" applyBorder="1"/>
    <xf numFmtId="0" fontId="10" fillId="4" borderId="28" xfId="0" applyFont="1" applyFill="1" applyBorder="1"/>
    <xf numFmtId="0" fontId="37" fillId="4" borderId="28" xfId="0" applyFont="1" applyFill="1" applyBorder="1" applyAlignment="1">
      <alignment horizontal="center" vertical="center"/>
    </xf>
    <xf numFmtId="0" fontId="0" fillId="0" borderId="0" xfId="0" applyAlignment="1">
      <alignment horizontal="center"/>
    </xf>
    <xf numFmtId="0" fontId="0" fillId="0" borderId="33" xfId="0" applyBorder="1" applyAlignment="1" applyProtection="1">
      <alignment horizontal="center"/>
      <protection locked="0"/>
    </xf>
    <xf numFmtId="1" fontId="0" fillId="0" borderId="33" xfId="0" applyNumberFormat="1" applyBorder="1" applyAlignment="1" applyProtection="1">
      <alignment horizontal="center" vertical="center"/>
      <protection locked="0"/>
    </xf>
    <xf numFmtId="0" fontId="4" fillId="2" borderId="33" xfId="2" applyFont="1" applyFill="1" applyBorder="1" applyAlignment="1">
      <alignment horizontal="center"/>
    </xf>
    <xf numFmtId="0" fontId="38" fillId="0" borderId="0" xfId="3" applyFont="1" applyAlignment="1">
      <alignment horizontal="left" vertical="center" wrapText="1"/>
    </xf>
    <xf numFmtId="0" fontId="25" fillId="0" borderId="0" xfId="3" applyAlignment="1">
      <alignment horizontal="left"/>
    </xf>
    <xf numFmtId="0" fontId="0" fillId="0" borderId="0" xfId="0" applyAlignment="1">
      <alignment horizontal="left"/>
    </xf>
    <xf numFmtId="0" fontId="41" fillId="0" borderId="0" xfId="3" applyFont="1" applyAlignment="1">
      <alignment wrapText="1"/>
    </xf>
    <xf numFmtId="1" fontId="28" fillId="10" borderId="0" xfId="1" applyNumberFormat="1" applyFont="1" applyFill="1" applyBorder="1" applyAlignment="1" applyProtection="1">
      <alignment vertical="center"/>
      <protection locked="0"/>
    </xf>
    <xf numFmtId="164" fontId="28" fillId="10" borderId="0" xfId="1" applyNumberFormat="1" applyFont="1" applyFill="1" applyBorder="1" applyAlignment="1" applyProtection="1">
      <alignment vertical="center"/>
      <protection locked="0"/>
    </xf>
    <xf numFmtId="2" fontId="0" fillId="0" borderId="33" xfId="0" applyNumberFormat="1" applyBorder="1" applyAlignment="1" applyProtection="1">
      <alignment horizontal="center"/>
      <protection locked="0"/>
    </xf>
    <xf numFmtId="0" fontId="0" fillId="0" borderId="33" xfId="0" applyBorder="1" applyProtection="1">
      <protection locked="0"/>
    </xf>
    <xf numFmtId="0" fontId="1" fillId="0" borderId="0" xfId="0" applyFont="1" applyAlignment="1">
      <alignment horizontal="left" indent="2"/>
    </xf>
    <xf numFmtId="1" fontId="0" fillId="0" borderId="0" xfId="0" applyNumberFormat="1"/>
    <xf numFmtId="1" fontId="0" fillId="13" borderId="0" xfId="0" applyNumberFormat="1" applyFill="1"/>
    <xf numFmtId="10" fontId="0" fillId="0" borderId="3" xfId="0" applyNumberFormat="1" applyBorder="1" applyAlignment="1" applyProtection="1">
      <alignment horizontal="center"/>
      <protection locked="0"/>
    </xf>
    <xf numFmtId="10" fontId="0" fillId="0" borderId="71" xfId="0" applyNumberFormat="1" applyBorder="1" applyAlignment="1" applyProtection="1">
      <alignment horizontal="center"/>
      <protection locked="0"/>
    </xf>
    <xf numFmtId="10" fontId="0" fillId="0" borderId="4" xfId="0" applyNumberFormat="1" applyBorder="1" applyAlignment="1" applyProtection="1">
      <alignment horizontal="center"/>
      <protection locked="0"/>
    </xf>
    <xf numFmtId="10" fontId="0" fillId="0" borderId="5" xfId="0" applyNumberFormat="1" applyBorder="1" applyAlignment="1">
      <alignment horizontal="center"/>
    </xf>
    <xf numFmtId="0" fontId="4" fillId="4" borderId="0" xfId="0" applyFont="1" applyFill="1" applyAlignment="1">
      <alignment horizontal="center" vertical="center" wrapText="1"/>
    </xf>
    <xf numFmtId="0" fontId="0" fillId="4" borderId="56" xfId="0" applyFill="1" applyBorder="1"/>
    <xf numFmtId="0" fontId="4" fillId="4" borderId="56" xfId="0" applyFont="1" applyFill="1" applyBorder="1" applyAlignment="1">
      <alignment horizontal="left" vertical="center" indent="2"/>
    </xf>
    <xf numFmtId="0" fontId="4" fillId="4" borderId="16" xfId="0" applyFont="1" applyFill="1" applyBorder="1" applyAlignment="1">
      <alignment horizontal="center" vertical="top"/>
    </xf>
    <xf numFmtId="0" fontId="1" fillId="0" borderId="0" xfId="0" applyFont="1"/>
    <xf numFmtId="4" fontId="1" fillId="0" borderId="0" xfId="0" applyNumberFormat="1" applyFont="1"/>
    <xf numFmtId="0" fontId="1" fillId="0" borderId="0" xfId="0" applyFont="1" applyAlignment="1">
      <alignment horizontal="right" indent="2"/>
    </xf>
    <xf numFmtId="44" fontId="1" fillId="0" borderId="33" xfId="0" applyNumberFormat="1" applyFont="1" applyBorder="1"/>
    <xf numFmtId="40" fontId="1" fillId="0" borderId="0" xfId="0" applyNumberFormat="1" applyFont="1" applyAlignment="1">
      <alignment horizontal="center"/>
    </xf>
    <xf numFmtId="0" fontId="1" fillId="0" borderId="0" xfId="0" applyFont="1" applyAlignment="1">
      <alignment horizontal="right"/>
    </xf>
    <xf numFmtId="44" fontId="1" fillId="0" borderId="0" xfId="0" applyNumberFormat="1" applyFont="1"/>
    <xf numFmtId="40" fontId="1" fillId="0" borderId="56" xfId="0" applyNumberFormat="1" applyFont="1" applyBorder="1" applyAlignment="1">
      <alignment horizontal="right"/>
    </xf>
    <xf numFmtId="40" fontId="1" fillId="0" borderId="0" xfId="0" applyNumberFormat="1" applyFont="1" applyAlignment="1">
      <alignment horizontal="right"/>
    </xf>
    <xf numFmtId="40" fontId="1" fillId="0" borderId="0" xfId="0" applyNumberFormat="1" applyFont="1"/>
    <xf numFmtId="0" fontId="2" fillId="2" borderId="6" xfId="0" applyFont="1" applyFill="1" applyBorder="1" applyAlignment="1">
      <alignment vertical="top" wrapText="1"/>
    </xf>
    <xf numFmtId="0" fontId="2" fillId="2" borderId="7" xfId="0" applyFont="1" applyFill="1" applyBorder="1" applyAlignment="1">
      <alignment vertical="top" wrapText="1"/>
    </xf>
    <xf numFmtId="0" fontId="2" fillId="2" borderId="8" xfId="0" applyFont="1" applyFill="1" applyBorder="1" applyAlignment="1">
      <alignment vertical="top" wrapText="1"/>
    </xf>
    <xf numFmtId="0" fontId="2" fillId="2" borderId="1" xfId="0" applyFont="1" applyFill="1" applyBorder="1" applyAlignment="1">
      <alignment horizontal="left" indent="1"/>
    </xf>
    <xf numFmtId="168" fontId="25" fillId="11" borderId="61" xfId="1" applyNumberFormat="1" applyFont="1" applyFill="1" applyBorder="1" applyAlignment="1" applyProtection="1">
      <alignment vertical="center"/>
      <protection locked="0"/>
    </xf>
    <xf numFmtId="168" fontId="0" fillId="11" borderId="61" xfId="1" applyNumberFormat="1" applyFont="1" applyFill="1" applyBorder="1" applyAlignment="1" applyProtection="1">
      <alignment vertical="center"/>
      <protection locked="0"/>
    </xf>
    <xf numFmtId="165" fontId="23" fillId="10" borderId="0" xfId="4" applyNumberFormat="1" applyFont="1" applyFill="1" applyBorder="1" applyAlignment="1" applyProtection="1">
      <alignment horizontal="center" vertical="center"/>
    </xf>
    <xf numFmtId="0" fontId="8" fillId="4" borderId="27" xfId="0" applyFont="1" applyFill="1" applyBorder="1"/>
    <xf numFmtId="168" fontId="2" fillId="11" borderId="61" xfId="1" applyNumberFormat="1" applyFont="1" applyFill="1" applyBorder="1" applyAlignment="1" applyProtection="1">
      <alignment vertical="center"/>
      <protection locked="0"/>
    </xf>
    <xf numFmtId="165" fontId="0" fillId="11" borderId="33" xfId="0" applyNumberFormat="1" applyFill="1" applyBorder="1" applyAlignment="1">
      <alignment horizontal="center"/>
    </xf>
    <xf numFmtId="44" fontId="0" fillId="3" borderId="38" xfId="0" applyNumberFormat="1" applyFill="1" applyBorder="1" applyAlignment="1" applyProtection="1">
      <alignment horizontal="right" vertical="center"/>
      <protection locked="0"/>
    </xf>
    <xf numFmtId="44" fontId="0" fillId="3" borderId="39" xfId="0" applyNumberFormat="1" applyFill="1" applyBorder="1" applyAlignment="1" applyProtection="1">
      <alignment horizontal="right" vertical="center"/>
      <protection locked="0"/>
    </xf>
    <xf numFmtId="49" fontId="2" fillId="3" borderId="38" xfId="0" applyNumberFormat="1" applyFont="1" applyFill="1" applyBorder="1" applyAlignment="1" applyProtection="1">
      <alignment horizontal="left" vertical="center" indent="1"/>
      <protection locked="0"/>
    </xf>
    <xf numFmtId="49" fontId="0" fillId="0" borderId="44" xfId="0" applyNumberFormat="1" applyBorder="1" applyAlignment="1" applyProtection="1">
      <alignment horizontal="left" vertical="center" indent="1"/>
      <protection locked="0"/>
    </xf>
    <xf numFmtId="49" fontId="0" fillId="0" borderId="39" xfId="0" applyNumberFormat="1" applyBorder="1" applyAlignment="1" applyProtection="1">
      <alignment horizontal="left" vertical="center" indent="1"/>
      <protection locked="0"/>
    </xf>
    <xf numFmtId="0" fontId="4" fillId="10" borderId="28" xfId="0" applyFont="1" applyFill="1" applyBorder="1" applyAlignment="1">
      <alignment horizontal="center" wrapText="1"/>
    </xf>
    <xf numFmtId="0" fontId="4" fillId="10" borderId="28" xfId="0" applyFont="1" applyFill="1" applyBorder="1" applyAlignment="1">
      <alignment horizontal="center"/>
    </xf>
    <xf numFmtId="49" fontId="0" fillId="3" borderId="44" xfId="0" applyNumberFormat="1" applyFill="1" applyBorder="1" applyAlignment="1" applyProtection="1">
      <alignment horizontal="left" vertical="center" indent="1"/>
      <protection locked="0"/>
    </xf>
    <xf numFmtId="49" fontId="0" fillId="3" borderId="39" xfId="0" applyNumberFormat="1" applyFill="1" applyBorder="1" applyAlignment="1" applyProtection="1">
      <alignment horizontal="left" vertical="center" indent="1"/>
      <protection locked="0"/>
    </xf>
    <xf numFmtId="0" fontId="4" fillId="4" borderId="56" xfId="0" applyFont="1" applyFill="1" applyBorder="1" applyAlignment="1">
      <alignment horizontal="left" vertical="center" indent="2"/>
    </xf>
    <xf numFmtId="0" fontId="0" fillId="0" borderId="56" xfId="0" applyBorder="1" applyAlignment="1">
      <alignment horizontal="left" vertical="center" indent="2"/>
    </xf>
    <xf numFmtId="0" fontId="4" fillId="4" borderId="28" xfId="0" applyFont="1" applyFill="1" applyBorder="1" applyAlignment="1">
      <alignment horizontal="center" vertical="center"/>
    </xf>
    <xf numFmtId="0" fontId="4" fillId="4" borderId="0" xfId="0" applyFont="1" applyFill="1" applyAlignment="1">
      <alignment horizontal="center" vertical="top"/>
    </xf>
    <xf numFmtId="0" fontId="4" fillId="4" borderId="28" xfId="0" applyFont="1" applyFill="1" applyBorder="1" applyAlignment="1">
      <alignment horizontal="center" vertical="center" wrapText="1"/>
    </xf>
    <xf numFmtId="168" fontId="0" fillId="7" borderId="38" xfId="0" applyNumberFormat="1" applyFill="1" applyBorder="1" applyAlignment="1">
      <alignment horizontal="center" vertical="center"/>
    </xf>
    <xf numFmtId="168" fontId="0" fillId="7" borderId="39" xfId="0" applyNumberFormat="1" applyFill="1" applyBorder="1" applyAlignment="1">
      <alignment horizontal="center" vertical="center"/>
    </xf>
    <xf numFmtId="0" fontId="4" fillId="4" borderId="0" xfId="0" applyFont="1" applyFill="1" applyAlignment="1">
      <alignment horizontal="center" vertical="center" wrapText="1"/>
    </xf>
    <xf numFmtId="165" fontId="0" fillId="11" borderId="38" xfId="0" applyNumberFormat="1" applyFill="1" applyBorder="1" applyAlignment="1">
      <alignment horizontal="center"/>
    </xf>
    <xf numFmtId="165" fontId="0" fillId="11" borderId="39" xfId="0" applyNumberFormat="1" applyFill="1" applyBorder="1" applyAlignment="1">
      <alignment horizontal="center"/>
    </xf>
    <xf numFmtId="1" fontId="0" fillId="3" borderId="33" xfId="0" applyNumberFormat="1" applyFill="1" applyBorder="1" applyAlignment="1" applyProtection="1">
      <alignment horizontal="center" vertical="center"/>
      <protection locked="0"/>
    </xf>
    <xf numFmtId="0" fontId="4" fillId="4" borderId="28" xfId="0" applyFont="1" applyFill="1" applyBorder="1" applyAlignment="1">
      <alignment horizontal="center" wrapText="1"/>
    </xf>
    <xf numFmtId="0" fontId="4" fillId="4" borderId="21" xfId="0" applyFont="1" applyFill="1" applyBorder="1" applyAlignment="1">
      <alignment horizontal="center" vertical="center" wrapText="1"/>
    </xf>
    <xf numFmtId="49" fontId="37" fillId="4" borderId="21" xfId="0" applyNumberFormat="1" applyFont="1" applyFill="1" applyBorder="1" applyAlignment="1">
      <alignment horizontal="center" vertical="center" wrapText="1"/>
    </xf>
    <xf numFmtId="49" fontId="37" fillId="4" borderId="28" xfId="0" applyNumberFormat="1" applyFont="1" applyFill="1" applyBorder="1" applyAlignment="1">
      <alignment horizontal="center" vertical="center" wrapText="1"/>
    </xf>
    <xf numFmtId="0" fontId="2" fillId="3" borderId="38" xfId="0" applyFont="1" applyFill="1" applyBorder="1" applyAlignment="1" applyProtection="1">
      <alignment horizontal="left" vertical="center" indent="1"/>
      <protection locked="0"/>
    </xf>
    <xf numFmtId="0" fontId="0" fillId="0" borderId="39" xfId="0" applyBorder="1" applyAlignment="1" applyProtection="1">
      <alignment horizontal="left" vertical="center" indent="1"/>
      <protection locked="0"/>
    </xf>
    <xf numFmtId="49" fontId="2" fillId="3" borderId="33" xfId="0" applyNumberFormat="1" applyFont="1" applyFill="1" applyBorder="1" applyAlignment="1" applyProtection="1">
      <alignment horizontal="left" vertical="center" indent="1"/>
      <protection locked="0"/>
    </xf>
    <xf numFmtId="165" fontId="0" fillId="7" borderId="38" xfId="0" applyNumberFormat="1" applyFill="1" applyBorder="1" applyAlignment="1">
      <alignment horizontal="right" indent="1"/>
    </xf>
    <xf numFmtId="0" fontId="0" fillId="7" borderId="45" xfId="0" applyFill="1" applyBorder="1" applyAlignment="1">
      <alignment horizontal="right" indent="1"/>
    </xf>
    <xf numFmtId="0" fontId="0" fillId="4" borderId="28" xfId="0" applyFill="1" applyBorder="1" applyAlignment="1">
      <alignment horizontal="center" vertical="center"/>
    </xf>
    <xf numFmtId="0" fontId="0" fillId="0" borderId="28" xfId="0" applyBorder="1" applyAlignment="1">
      <alignment vertical="center"/>
    </xf>
    <xf numFmtId="0" fontId="0" fillId="4" borderId="21" xfId="0" applyFill="1" applyBorder="1" applyAlignment="1">
      <alignment horizontal="center" vertical="center" wrapText="1"/>
    </xf>
    <xf numFmtId="0" fontId="0" fillId="4" borderId="28" xfId="0" applyFill="1" applyBorder="1" applyAlignment="1">
      <alignment horizontal="center" vertical="center" wrapText="1"/>
    </xf>
    <xf numFmtId="0" fontId="37" fillId="4" borderId="21" xfId="0" applyFont="1" applyFill="1" applyBorder="1" applyAlignment="1">
      <alignment horizontal="center" vertical="center" wrapText="1"/>
    </xf>
    <xf numFmtId="0" fontId="37" fillId="4" borderId="28" xfId="0" applyFont="1" applyFill="1" applyBorder="1" applyAlignment="1">
      <alignment horizontal="center" vertical="center" wrapText="1"/>
    </xf>
    <xf numFmtId="0" fontId="37" fillId="4" borderId="28" xfId="0" applyFont="1" applyFill="1" applyBorder="1" applyAlignment="1">
      <alignment horizontal="center" vertical="center"/>
    </xf>
    <xf numFmtId="0" fontId="37" fillId="0" borderId="28" xfId="0" applyFont="1" applyBorder="1" applyAlignment="1">
      <alignment vertical="center"/>
    </xf>
    <xf numFmtId="0" fontId="4" fillId="4" borderId="20" xfId="0" applyFont="1" applyFill="1" applyBorder="1" applyAlignment="1">
      <alignment horizontal="center" vertical="center" wrapText="1"/>
    </xf>
    <xf numFmtId="0" fontId="0" fillId="0" borderId="22" xfId="0" applyBorder="1" applyAlignment="1">
      <alignment horizontal="center" vertical="center" wrapText="1"/>
    </xf>
    <xf numFmtId="0" fontId="4" fillId="0" borderId="15" xfId="0" applyFont="1" applyBorder="1" applyAlignment="1">
      <alignment horizontal="center" vertical="center" wrapText="1"/>
    </xf>
    <xf numFmtId="0" fontId="0" fillId="0" borderId="16" xfId="0" applyBorder="1" applyAlignment="1">
      <alignment horizontal="center" vertical="center" wrapText="1"/>
    </xf>
    <xf numFmtId="0" fontId="0" fillId="0" borderId="30" xfId="0" applyBorder="1" applyAlignment="1">
      <alignment horizontal="center" vertical="center" wrapText="1"/>
    </xf>
    <xf numFmtId="0" fontId="0" fillId="0" borderId="31" xfId="0" applyBorder="1" applyAlignment="1">
      <alignment horizontal="center" vertical="center" wrapText="1"/>
    </xf>
    <xf numFmtId="168" fontId="0" fillId="3" borderId="38" xfId="0" applyNumberFormat="1" applyFill="1" applyBorder="1" applyAlignment="1" applyProtection="1">
      <alignment horizontal="left" vertical="center"/>
      <protection locked="0"/>
    </xf>
    <xf numFmtId="168" fontId="0" fillId="3" borderId="45" xfId="0" applyNumberFormat="1" applyFill="1" applyBorder="1" applyAlignment="1" applyProtection="1">
      <alignment horizontal="left" vertical="center"/>
      <protection locked="0"/>
    </xf>
    <xf numFmtId="0" fontId="4" fillId="4" borderId="57" xfId="0" applyFont="1" applyFill="1" applyBorder="1" applyAlignment="1">
      <alignment horizontal="center" vertical="center" wrapText="1"/>
    </xf>
    <xf numFmtId="0" fontId="4" fillId="4" borderId="60" xfId="0" applyFont="1" applyFill="1" applyBorder="1" applyAlignment="1">
      <alignment horizontal="center" vertical="center" wrapText="1"/>
    </xf>
    <xf numFmtId="168" fontId="2" fillId="19" borderId="38" xfId="0" applyNumberFormat="1" applyFont="1" applyFill="1" applyBorder="1" applyAlignment="1">
      <alignment horizontal="center"/>
    </xf>
    <xf numFmtId="168" fontId="2" fillId="19" borderId="44" xfId="0" applyNumberFormat="1" applyFont="1" applyFill="1" applyBorder="1" applyAlignment="1">
      <alignment horizontal="center"/>
    </xf>
    <xf numFmtId="168" fontId="2" fillId="19" borderId="39" xfId="0" applyNumberFormat="1" applyFont="1" applyFill="1" applyBorder="1" applyAlignment="1">
      <alignment horizontal="center"/>
    </xf>
    <xf numFmtId="49" fontId="2" fillId="3" borderId="48" xfId="0" applyNumberFormat="1" applyFont="1" applyFill="1" applyBorder="1" applyAlignment="1" applyProtection="1">
      <alignment horizontal="left" vertical="center" indent="1"/>
      <protection locked="0"/>
    </xf>
    <xf numFmtId="49" fontId="2" fillId="3" borderId="23" xfId="0" applyNumberFormat="1" applyFont="1" applyFill="1" applyBorder="1" applyAlignment="1" applyProtection="1">
      <alignment horizontal="left" vertical="center" indent="1"/>
      <protection locked="0"/>
    </xf>
    <xf numFmtId="49" fontId="2" fillId="3" borderId="24" xfId="0" applyNumberFormat="1" applyFont="1" applyFill="1" applyBorder="1" applyAlignment="1" applyProtection="1">
      <alignment horizontal="left" vertical="center" indent="1"/>
      <protection locked="0"/>
    </xf>
    <xf numFmtId="0" fontId="37" fillId="4" borderId="40" xfId="0" applyFont="1" applyFill="1" applyBorder="1" applyAlignment="1">
      <alignment horizontal="center" vertical="center" wrapText="1"/>
    </xf>
    <xf numFmtId="0" fontId="0" fillId="0" borderId="42" xfId="0" applyBorder="1"/>
    <xf numFmtId="0" fontId="0" fillId="0" borderId="41" xfId="0" applyBorder="1"/>
    <xf numFmtId="0" fontId="0" fillId="0" borderId="43" xfId="0" applyBorder="1"/>
    <xf numFmtId="0" fontId="4" fillId="4" borderId="40" xfId="0" applyFont="1" applyFill="1" applyBorder="1" applyAlignment="1">
      <alignment horizontal="center" vertical="center" wrapText="1"/>
    </xf>
    <xf numFmtId="0" fontId="0" fillId="0" borderId="37" xfId="0" applyBorder="1"/>
    <xf numFmtId="0" fontId="0" fillId="0" borderId="32" xfId="0" applyBorder="1"/>
    <xf numFmtId="49" fontId="4" fillId="0" borderId="49" xfId="0" applyNumberFormat="1" applyFont="1" applyBorder="1" applyAlignment="1" applyProtection="1">
      <alignment horizontal="left" vertical="top" wrapText="1" indent="1"/>
      <protection locked="0"/>
    </xf>
    <xf numFmtId="49" fontId="4" fillId="0" borderId="21" xfId="0" applyNumberFormat="1" applyFont="1" applyBorder="1" applyAlignment="1" applyProtection="1">
      <alignment horizontal="left" vertical="top" wrapText="1" indent="1"/>
      <protection locked="0"/>
    </xf>
    <xf numFmtId="49" fontId="4" fillId="0" borderId="22" xfId="0" applyNumberFormat="1" applyFont="1" applyBorder="1" applyAlignment="1" applyProtection="1">
      <alignment horizontal="left" vertical="top" wrapText="1" indent="1"/>
      <protection locked="0"/>
    </xf>
    <xf numFmtId="49" fontId="4" fillId="0" borderId="29" xfId="0" applyNumberFormat="1" applyFont="1" applyBorder="1" applyAlignment="1" applyProtection="1">
      <alignment horizontal="left" vertical="top" wrapText="1" indent="1"/>
      <protection locked="0"/>
    </xf>
    <xf numFmtId="49" fontId="4" fillId="0" borderId="0" xfId="0" applyNumberFormat="1" applyFont="1" applyAlignment="1" applyProtection="1">
      <alignment horizontal="left" vertical="top" wrapText="1" indent="1"/>
      <protection locked="0"/>
    </xf>
    <xf numFmtId="49" fontId="4" fillId="0" borderId="16" xfId="0" applyNumberFormat="1" applyFont="1" applyBorder="1" applyAlignment="1" applyProtection="1">
      <alignment horizontal="left" vertical="top" wrapText="1" indent="1"/>
      <protection locked="0"/>
    </xf>
    <xf numFmtId="168" fontId="0" fillId="3" borderId="38" xfId="0" applyNumberFormat="1" applyFill="1" applyBorder="1" applyAlignment="1" applyProtection="1">
      <alignment vertical="center"/>
      <protection locked="0"/>
    </xf>
    <xf numFmtId="168" fontId="0" fillId="3" borderId="39" xfId="0" applyNumberFormat="1" applyFill="1" applyBorder="1" applyAlignment="1" applyProtection="1">
      <alignment vertical="center"/>
      <protection locked="0"/>
    </xf>
    <xf numFmtId="0" fontId="0" fillId="4" borderId="0" xfId="0" applyFill="1"/>
    <xf numFmtId="0" fontId="4" fillId="4" borderId="56" xfId="0" applyFont="1" applyFill="1" applyBorder="1" applyAlignment="1">
      <alignment horizontal="left" indent="2"/>
    </xf>
    <xf numFmtId="0" fontId="4" fillId="0" borderId="56" xfId="0" applyFont="1" applyBorder="1" applyAlignment="1">
      <alignment horizontal="left" indent="2"/>
    </xf>
    <xf numFmtId="0" fontId="4" fillId="0" borderId="0" xfId="0" applyFont="1" applyAlignment="1">
      <alignment horizontal="left" indent="2"/>
    </xf>
    <xf numFmtId="0" fontId="0" fillId="4" borderId="42" xfId="0" applyFill="1" applyBorder="1" applyAlignment="1">
      <alignment horizontal="right" vertical="center" indent="1"/>
    </xf>
    <xf numFmtId="0" fontId="0" fillId="0" borderId="42" xfId="0" applyBorder="1" applyAlignment="1">
      <alignment horizontal="right" vertical="center" indent="1"/>
    </xf>
    <xf numFmtId="0" fontId="0" fillId="4" borderId="32" xfId="0" applyFill="1" applyBorder="1" applyAlignment="1">
      <alignment horizontal="right" vertical="center" indent="1"/>
    </xf>
    <xf numFmtId="0" fontId="0" fillId="0" borderId="32" xfId="0" applyBorder="1" applyAlignment="1">
      <alignment horizontal="right" vertical="center" indent="1"/>
    </xf>
    <xf numFmtId="0" fontId="0" fillId="4" borderId="43" xfId="0" applyFill="1" applyBorder="1" applyAlignment="1">
      <alignment horizontal="right" vertical="center" indent="1"/>
    </xf>
    <xf numFmtId="0" fontId="0" fillId="0" borderId="43" xfId="0" applyBorder="1" applyAlignment="1">
      <alignment horizontal="right" vertical="center" indent="1"/>
    </xf>
    <xf numFmtId="49" fontId="0" fillId="7" borderId="33" xfId="0" applyNumberFormat="1" applyFill="1" applyBorder="1" applyAlignment="1">
      <alignment horizontal="left" vertical="center" indent="1"/>
    </xf>
    <xf numFmtId="0" fontId="0" fillId="7" borderId="33" xfId="0" applyFill="1" applyBorder="1" applyAlignment="1">
      <alignment horizontal="left" vertical="center" indent="1"/>
    </xf>
    <xf numFmtId="49" fontId="2" fillId="3" borderId="44" xfId="0" applyNumberFormat="1" applyFont="1" applyFill="1" applyBorder="1" applyAlignment="1" applyProtection="1">
      <alignment horizontal="left" vertical="center" indent="1"/>
      <protection locked="0"/>
    </xf>
    <xf numFmtId="49" fontId="2" fillId="3" borderId="45" xfId="0" applyNumberFormat="1" applyFont="1" applyFill="1" applyBorder="1" applyAlignment="1" applyProtection="1">
      <alignment horizontal="left" vertical="center" indent="1"/>
      <protection locked="0"/>
    </xf>
    <xf numFmtId="49" fontId="35" fillId="3" borderId="46" xfId="5" applyNumberFormat="1" applyFill="1" applyBorder="1" applyAlignment="1" applyProtection="1">
      <alignment horizontal="left" vertical="center" indent="1"/>
      <protection locked="0"/>
    </xf>
    <xf numFmtId="49" fontId="2" fillId="3" borderId="47" xfId="0" applyNumberFormat="1" applyFont="1" applyFill="1" applyBorder="1" applyAlignment="1" applyProtection="1">
      <alignment horizontal="left" vertical="center" indent="1"/>
      <protection locked="0"/>
    </xf>
    <xf numFmtId="49" fontId="0" fillId="3" borderId="47" xfId="0" applyNumberFormat="1" applyFill="1" applyBorder="1" applyAlignment="1" applyProtection="1">
      <alignment horizontal="left" vertical="center" indent="1"/>
      <protection locked="0"/>
    </xf>
    <xf numFmtId="49" fontId="0" fillId="3" borderId="36" xfId="0" applyNumberFormat="1" applyFill="1" applyBorder="1" applyAlignment="1" applyProtection="1">
      <alignment horizontal="left" vertical="center" indent="1"/>
      <protection locked="0"/>
    </xf>
    <xf numFmtId="49" fontId="2" fillId="7" borderId="38" xfId="0" applyNumberFormat="1" applyFont="1" applyFill="1" applyBorder="1" applyAlignment="1">
      <alignment horizontal="left" vertical="center" indent="1"/>
    </xf>
    <xf numFmtId="0" fontId="0" fillId="7" borderId="39" xfId="0" applyFill="1" applyBorder="1" applyAlignment="1">
      <alignment horizontal="left" vertical="center" indent="1"/>
    </xf>
    <xf numFmtId="0" fontId="2" fillId="4" borderId="21" xfId="0" applyFont="1" applyFill="1" applyBorder="1" applyAlignment="1">
      <alignment horizontal="center" vertical="center" wrapText="1"/>
    </xf>
    <xf numFmtId="0" fontId="4" fillId="10" borderId="57" xfId="0" applyFont="1" applyFill="1" applyBorder="1" applyAlignment="1">
      <alignment horizontal="center" vertical="center" wrapText="1"/>
    </xf>
    <xf numFmtId="0" fontId="4" fillId="10" borderId="60" xfId="0" applyFont="1" applyFill="1" applyBorder="1" applyAlignment="1">
      <alignment horizontal="center" vertical="center" wrapText="1"/>
    </xf>
    <xf numFmtId="0" fontId="4" fillId="4" borderId="0" xfId="0" applyFont="1" applyFill="1" applyAlignment="1">
      <alignment horizontal="center" vertical="center"/>
    </xf>
    <xf numFmtId="165" fontId="0" fillId="7" borderId="51" xfId="0" applyNumberFormat="1" applyFill="1" applyBorder="1" applyAlignment="1">
      <alignment horizontal="right" indent="1"/>
    </xf>
    <xf numFmtId="165" fontId="0" fillId="7" borderId="35" xfId="0" applyNumberFormat="1" applyFill="1" applyBorder="1" applyAlignment="1">
      <alignment horizontal="right" indent="1"/>
    </xf>
    <xf numFmtId="165" fontId="0" fillId="8" borderId="18" xfId="0" applyNumberFormat="1" applyFill="1" applyBorder="1" applyAlignment="1">
      <alignment horizontal="right" indent="1"/>
    </xf>
    <xf numFmtId="0" fontId="0" fillId="8" borderId="19" xfId="0" applyFill="1" applyBorder="1" applyAlignment="1">
      <alignment horizontal="right" indent="1"/>
    </xf>
    <xf numFmtId="0" fontId="0" fillId="6" borderId="44" xfId="0" applyFill="1" applyBorder="1"/>
    <xf numFmtId="0" fontId="0" fillId="6" borderId="45" xfId="0" applyFill="1" applyBorder="1"/>
    <xf numFmtId="0" fontId="0" fillId="4" borderId="47" xfId="0" applyFill="1" applyBorder="1" applyAlignment="1">
      <alignment horizontal="right" indent="1"/>
    </xf>
    <xf numFmtId="0" fontId="0" fillId="4" borderId="36" xfId="0" applyFill="1" applyBorder="1" applyAlignment="1">
      <alignment horizontal="right" indent="1"/>
    </xf>
    <xf numFmtId="165" fontId="0" fillId="7" borderId="45" xfId="0" applyNumberFormat="1" applyFill="1" applyBorder="1" applyAlignment="1">
      <alignment horizontal="right" indent="1"/>
    </xf>
    <xf numFmtId="165" fontId="0" fillId="6" borderId="38" xfId="0" applyNumberFormat="1" applyFill="1" applyBorder="1" applyAlignment="1">
      <alignment horizontal="right" vertical="center" indent="1"/>
    </xf>
    <xf numFmtId="165" fontId="0" fillId="6" borderId="45" xfId="0" applyNumberFormat="1" applyFill="1" applyBorder="1" applyAlignment="1">
      <alignment horizontal="right" vertical="center" indent="1"/>
    </xf>
    <xf numFmtId="0" fontId="33" fillId="4" borderId="0" xfId="0" applyFont="1" applyFill="1" applyAlignment="1">
      <alignment vertical="center" wrapText="1"/>
    </xf>
    <xf numFmtId="0" fontId="33" fillId="4" borderId="16" xfId="0" applyFont="1" applyFill="1" applyBorder="1" applyAlignment="1">
      <alignment vertical="center" wrapText="1"/>
    </xf>
    <xf numFmtId="0" fontId="4" fillId="4" borderId="28" xfId="0" applyFont="1" applyFill="1" applyBorder="1" applyAlignment="1">
      <alignment horizontal="left" vertical="center" indent="1"/>
    </xf>
    <xf numFmtId="0" fontId="37" fillId="0" borderId="21" xfId="0" applyFont="1" applyBorder="1" applyAlignment="1">
      <alignment horizontal="center" vertical="center" wrapText="1"/>
    </xf>
    <xf numFmtId="0" fontId="37" fillId="0" borderId="28" xfId="0" applyFont="1" applyBorder="1" applyAlignment="1">
      <alignment horizontal="center" vertical="center" wrapText="1"/>
    </xf>
    <xf numFmtId="0" fontId="8" fillId="4" borderId="25" xfId="0" applyFont="1" applyFill="1" applyBorder="1" applyAlignment="1">
      <alignment horizontal="center"/>
    </xf>
    <xf numFmtId="0" fontId="8" fillId="4" borderId="26" xfId="0" applyFont="1" applyFill="1" applyBorder="1" applyAlignment="1">
      <alignment horizontal="center"/>
    </xf>
    <xf numFmtId="0" fontId="9" fillId="4" borderId="20" xfId="0" applyFont="1" applyFill="1" applyBorder="1" applyAlignment="1">
      <alignment horizontal="center" vertical="center"/>
    </xf>
    <xf numFmtId="0" fontId="9" fillId="4" borderId="21" xfId="0" applyFont="1" applyFill="1" applyBorder="1" applyAlignment="1">
      <alignment horizontal="center" vertical="center"/>
    </xf>
    <xf numFmtId="3" fontId="0" fillId="6" borderId="50" xfId="0" applyNumberFormat="1" applyFill="1" applyBorder="1"/>
    <xf numFmtId="3" fontId="0" fillId="6" borderId="31" xfId="0" applyNumberFormat="1" applyFill="1" applyBorder="1"/>
    <xf numFmtId="0" fontId="37" fillId="4" borderId="57" xfId="0" applyFont="1" applyFill="1" applyBorder="1" applyAlignment="1">
      <alignment horizontal="center" vertical="center" wrapText="1"/>
    </xf>
    <xf numFmtId="0" fontId="37" fillId="4" borderId="60" xfId="0" applyFont="1" applyFill="1" applyBorder="1" applyAlignment="1">
      <alignment horizontal="center" vertical="center" wrapText="1"/>
    </xf>
    <xf numFmtId="0" fontId="4" fillId="4" borderId="0" xfId="0" applyFont="1" applyFill="1" applyAlignment="1">
      <alignment horizontal="left" vertical="center" indent="2"/>
    </xf>
    <xf numFmtId="0" fontId="1" fillId="0" borderId="0" xfId="0" applyFont="1" applyAlignment="1">
      <alignment horizontal="center"/>
    </xf>
    <xf numFmtId="0" fontId="18" fillId="0" borderId="0" xfId="0" applyFont="1" applyAlignment="1">
      <alignment horizontal="center"/>
    </xf>
    <xf numFmtId="0" fontId="20" fillId="0" borderId="0" xfId="0" applyFont="1" applyAlignment="1">
      <alignment horizontal="center"/>
    </xf>
    <xf numFmtId="0" fontId="6" fillId="15" borderId="53" xfId="0" applyFont="1" applyFill="1" applyBorder="1" applyAlignment="1">
      <alignment horizontal="center" vertical="center"/>
    </xf>
    <xf numFmtId="0" fontId="6" fillId="15" borderId="54" xfId="0" applyFont="1" applyFill="1" applyBorder="1" applyAlignment="1">
      <alignment horizontal="center" vertical="center"/>
    </xf>
    <xf numFmtId="0" fontId="6" fillId="15" borderId="55" xfId="0" applyFont="1" applyFill="1" applyBorder="1" applyAlignment="1">
      <alignment horizontal="center" vertical="center"/>
    </xf>
    <xf numFmtId="0" fontId="6" fillId="15" borderId="1" xfId="0" applyFont="1" applyFill="1" applyBorder="1" applyAlignment="1">
      <alignment horizontal="center" vertical="center"/>
    </xf>
    <xf numFmtId="0" fontId="6" fillId="15" borderId="0" xfId="0" applyFont="1" applyFill="1" applyAlignment="1">
      <alignment horizontal="center" vertical="center"/>
    </xf>
    <xf numFmtId="0" fontId="6" fillId="15" borderId="2" xfId="0" applyFont="1" applyFill="1" applyBorder="1" applyAlignment="1">
      <alignment horizontal="center" vertical="center"/>
    </xf>
    <xf numFmtId="0" fontId="0" fillId="9" borderId="33" xfId="0" applyFill="1" applyBorder="1" applyAlignment="1">
      <alignment horizontal="center" vertical="center"/>
    </xf>
    <xf numFmtId="167" fontId="0" fillId="3" borderId="33" xfId="0" applyNumberFormat="1" applyFill="1" applyBorder="1" applyAlignment="1">
      <alignment horizontal="center" vertical="center"/>
    </xf>
    <xf numFmtId="0" fontId="6" fillId="15" borderId="53" xfId="2" applyFont="1" applyFill="1" applyBorder="1" applyAlignment="1">
      <alignment horizontal="center" vertical="center"/>
    </xf>
    <xf numFmtId="0" fontId="6" fillId="15" borderId="54" xfId="2" applyFont="1" applyFill="1" applyBorder="1" applyAlignment="1">
      <alignment horizontal="center" vertical="center"/>
    </xf>
    <xf numFmtId="0" fontId="6" fillId="15" borderId="55" xfId="2" applyFont="1" applyFill="1" applyBorder="1" applyAlignment="1">
      <alignment horizontal="center" vertical="center"/>
    </xf>
    <xf numFmtId="0" fontId="6" fillId="15" borderId="1" xfId="2" applyFont="1" applyFill="1" applyBorder="1" applyAlignment="1">
      <alignment horizontal="center" vertical="center"/>
    </xf>
    <xf numFmtId="0" fontId="6" fillId="15" borderId="0" xfId="2" applyFont="1" applyFill="1" applyAlignment="1">
      <alignment horizontal="center" vertical="center"/>
    </xf>
    <xf numFmtId="0" fontId="6" fillId="15" borderId="2" xfId="2" applyFont="1" applyFill="1" applyBorder="1" applyAlignment="1">
      <alignment horizontal="center" vertical="center"/>
    </xf>
    <xf numFmtId="0" fontId="2" fillId="2" borderId="1" xfId="0" applyFont="1" applyFill="1" applyBorder="1" applyAlignment="1">
      <alignment horizontal="left" vertical="top" wrapText="1" indent="1"/>
    </xf>
    <xf numFmtId="0" fontId="2" fillId="2" borderId="0" xfId="0" applyFont="1" applyFill="1" applyAlignment="1">
      <alignment horizontal="left" vertical="top" indent="1"/>
    </xf>
    <xf numFmtId="0" fontId="2" fillId="2" borderId="2" xfId="0" applyFont="1" applyFill="1" applyBorder="1" applyAlignment="1">
      <alignment horizontal="left" vertical="top" indent="1"/>
    </xf>
    <xf numFmtId="0" fontId="2" fillId="2" borderId="1" xfId="0" applyFont="1" applyFill="1" applyBorder="1" applyAlignment="1">
      <alignment horizontal="left" vertical="top" indent="1"/>
    </xf>
    <xf numFmtId="10" fontId="24" fillId="3" borderId="33" xfId="0" applyNumberFormat="1" applyFont="1" applyFill="1" applyBorder="1" applyAlignment="1">
      <alignment horizontal="center" vertical="center"/>
    </xf>
    <xf numFmtId="0" fontId="24" fillId="3" borderId="33" xfId="0" applyFont="1" applyFill="1" applyBorder="1" applyAlignment="1">
      <alignment horizontal="center" vertical="center"/>
    </xf>
    <xf numFmtId="0" fontId="24" fillId="7" borderId="38" xfId="0" applyFont="1" applyFill="1" applyBorder="1" applyAlignment="1">
      <alignment horizontal="center" wrapText="1"/>
    </xf>
    <xf numFmtId="0" fontId="24" fillId="7" borderId="44" xfId="0" applyFont="1" applyFill="1" applyBorder="1" applyAlignment="1">
      <alignment horizontal="center" wrapText="1"/>
    </xf>
    <xf numFmtId="0" fontId="24" fillId="7" borderId="39" xfId="0" applyFont="1" applyFill="1" applyBorder="1" applyAlignment="1">
      <alignment horizontal="center" wrapText="1"/>
    </xf>
    <xf numFmtId="0" fontId="0" fillId="7" borderId="38" xfId="0" applyFill="1" applyBorder="1" applyAlignment="1">
      <alignment horizontal="center" wrapText="1"/>
    </xf>
    <xf numFmtId="0" fontId="0" fillId="7" borderId="44" xfId="0" applyFill="1" applyBorder="1" applyAlignment="1">
      <alignment horizontal="center" wrapText="1"/>
    </xf>
    <xf numFmtId="0" fontId="0" fillId="7" borderId="39" xfId="0" applyFill="1" applyBorder="1" applyAlignment="1">
      <alignment horizontal="center" wrapText="1"/>
    </xf>
    <xf numFmtId="0" fontId="6" fillId="2" borderId="53" xfId="0" applyFont="1" applyFill="1" applyBorder="1" applyAlignment="1">
      <alignment horizontal="center" vertical="center" wrapText="1"/>
    </xf>
    <xf numFmtId="0" fontId="6" fillId="2" borderId="54" xfId="0" applyFont="1" applyFill="1" applyBorder="1" applyAlignment="1">
      <alignment horizontal="center" vertical="center" wrapText="1"/>
    </xf>
    <xf numFmtId="0" fontId="6" fillId="2" borderId="55"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0" xfId="0" applyFont="1" applyFill="1" applyAlignment="1">
      <alignment horizontal="center" vertical="center" wrapText="1"/>
    </xf>
    <xf numFmtId="0" fontId="6" fillId="2" borderId="2" xfId="0" applyFont="1" applyFill="1" applyBorder="1" applyAlignment="1">
      <alignment horizontal="center" vertical="center" wrapText="1"/>
    </xf>
    <xf numFmtId="165" fontId="2" fillId="14" borderId="58" xfId="2" applyNumberFormat="1" applyFill="1" applyBorder="1" applyAlignment="1">
      <alignment horizontal="center"/>
    </xf>
    <xf numFmtId="165" fontId="2" fillId="14" borderId="59" xfId="2" applyNumberFormat="1" applyFill="1" applyBorder="1" applyAlignment="1">
      <alignment horizontal="center"/>
    </xf>
    <xf numFmtId="0" fontId="4" fillId="15" borderId="0" xfId="2" applyFont="1" applyFill="1" applyAlignment="1">
      <alignment horizontal="center" vertical="center"/>
    </xf>
    <xf numFmtId="0" fontId="4" fillId="15" borderId="0" xfId="2" applyFont="1" applyFill="1" applyAlignment="1">
      <alignment horizontal="center" vertical="center" wrapText="1"/>
    </xf>
    <xf numFmtId="0" fontId="3" fillId="0" borderId="0" xfId="0" applyFont="1" applyAlignment="1">
      <alignment horizontal="center" vertical="center" wrapText="1"/>
    </xf>
    <xf numFmtId="0" fontId="0" fillId="0" borderId="0" xfId="0" applyAlignment="1">
      <alignment horizontal="center" vertical="center" wrapText="1"/>
    </xf>
    <xf numFmtId="0" fontId="0" fillId="3" borderId="33" xfId="0" applyFill="1" applyBorder="1" applyAlignment="1">
      <alignment horizontal="center" vertical="center"/>
    </xf>
    <xf numFmtId="0" fontId="2" fillId="2" borderId="0" xfId="0" applyFont="1" applyFill="1" applyAlignment="1">
      <alignment horizontal="left" vertical="top" wrapText="1" indent="1"/>
    </xf>
    <xf numFmtId="0" fontId="2" fillId="2" borderId="2" xfId="0" applyFont="1" applyFill="1" applyBorder="1" applyAlignment="1">
      <alignment horizontal="left" vertical="top" wrapText="1" indent="1"/>
    </xf>
    <xf numFmtId="10" fontId="0" fillId="3" borderId="33" xfId="0" applyNumberFormat="1" applyFill="1" applyBorder="1" applyAlignment="1">
      <alignment horizontal="center" vertical="center"/>
    </xf>
    <xf numFmtId="0" fontId="6" fillId="2" borderId="53" xfId="0" applyFont="1" applyFill="1" applyBorder="1" applyAlignment="1">
      <alignment horizontal="center" vertical="center"/>
    </xf>
    <xf numFmtId="0" fontId="6" fillId="2" borderId="54" xfId="0" applyFont="1" applyFill="1" applyBorder="1" applyAlignment="1">
      <alignment horizontal="center" vertical="center"/>
    </xf>
    <xf numFmtId="0" fontId="6" fillId="2" borderId="55"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0" xfId="0" applyFont="1" applyFill="1" applyAlignment="1">
      <alignment horizontal="center" vertical="center"/>
    </xf>
    <xf numFmtId="0" fontId="6" fillId="2" borderId="2" xfId="0" applyFont="1" applyFill="1" applyBorder="1" applyAlignment="1">
      <alignment horizontal="center" vertical="center"/>
    </xf>
    <xf numFmtId="0" fontId="2" fillId="12" borderId="52" xfId="0" applyFont="1" applyFill="1" applyBorder="1" applyAlignment="1">
      <alignment horizontal="center" vertical="center" textRotation="90" wrapText="1"/>
    </xf>
    <xf numFmtId="0" fontId="2" fillId="12" borderId="32" xfId="0" applyFont="1" applyFill="1" applyBorder="1" applyAlignment="1">
      <alignment horizontal="center" vertical="center" textRotation="90" wrapText="1"/>
    </xf>
    <xf numFmtId="0" fontId="2" fillId="12" borderId="70" xfId="0" applyFont="1" applyFill="1" applyBorder="1" applyAlignment="1">
      <alignment horizontal="center" vertical="center" textRotation="90" wrapText="1"/>
    </xf>
  </cellXfs>
  <cellStyles count="6">
    <cellStyle name="Currency" xfId="4" builtinId="4"/>
    <cellStyle name="Hyperlink" xfId="5" builtinId="8"/>
    <cellStyle name="Normal" xfId="0" builtinId="0"/>
    <cellStyle name="Normal 2" xfId="2" xr:uid="{00000000-0005-0000-0000-000001000000}"/>
    <cellStyle name="Normal 3" xfId="3" xr:uid="{00000000-0005-0000-0000-000002000000}"/>
    <cellStyle name="Percent" xfId="1" builtinId="5"/>
  </cellStyles>
  <dxfs count="16">
    <dxf>
      <font>
        <color rgb="FFFFFFCC"/>
      </font>
    </dxf>
    <dxf>
      <font>
        <b/>
        <i val="0"/>
        <color theme="7" tint="-0.499984740745262"/>
      </font>
      <fill>
        <patternFill>
          <bgColor rgb="FFFF0000"/>
        </patternFill>
      </fill>
    </dxf>
    <dxf>
      <font>
        <b/>
        <i val="0"/>
        <strike val="0"/>
        <color rgb="FFFF0000"/>
      </font>
      <fill>
        <patternFill>
          <bgColor rgb="FFFFC000"/>
        </patternFill>
      </fill>
    </dxf>
    <dxf>
      <font>
        <color rgb="FFFFFFCC"/>
      </font>
    </dxf>
    <dxf>
      <font>
        <b/>
        <i val="0"/>
        <strike val="0"/>
        <color rgb="FFFF0000"/>
      </font>
    </dxf>
    <dxf>
      <font>
        <b/>
        <i val="0"/>
        <strike val="0"/>
        <color rgb="FFFF0000"/>
      </font>
    </dxf>
    <dxf>
      <font>
        <color auto="1"/>
      </font>
      <fill>
        <patternFill>
          <bgColor theme="0"/>
        </patternFill>
      </fill>
      <border>
        <left style="thin">
          <color auto="1"/>
        </left>
        <right style="thin">
          <color auto="1"/>
        </right>
        <top style="thin">
          <color auto="1"/>
        </top>
        <bottom style="thin">
          <color auto="1"/>
        </bottom>
        <vertical/>
        <horizontal/>
      </border>
    </dxf>
    <dxf>
      <font>
        <color theme="1"/>
      </font>
      <fill>
        <patternFill patternType="solid">
          <bgColor rgb="FFEAEAEA"/>
        </patternFill>
      </fill>
    </dxf>
    <dxf>
      <font>
        <color rgb="FFFFFFCC"/>
      </font>
    </dxf>
    <dxf>
      <font>
        <b/>
        <i val="0"/>
        <strike val="0"/>
        <color rgb="FFFF0000"/>
      </font>
      <fill>
        <patternFill>
          <bgColor rgb="FFFFC000"/>
        </patternFill>
      </fill>
    </dxf>
    <dxf>
      <font>
        <b/>
        <i val="0"/>
        <strike val="0"/>
        <color rgb="FFFF0000"/>
      </font>
      <fill>
        <patternFill>
          <bgColor rgb="FFFFC000"/>
        </patternFill>
      </fill>
    </dxf>
    <dxf>
      <font>
        <b/>
        <i val="0"/>
        <strike val="0"/>
        <color rgb="FFFF0000"/>
      </font>
      <fill>
        <patternFill>
          <bgColor rgb="FFFFC000"/>
        </patternFill>
      </fill>
    </dxf>
    <dxf>
      <font>
        <b/>
        <i val="0"/>
        <strike val="0"/>
        <color rgb="FFFF0000"/>
      </font>
      <fill>
        <patternFill>
          <bgColor rgb="FFFFC000"/>
        </patternFill>
      </fill>
    </dxf>
    <dxf>
      <font>
        <b/>
        <i val="0"/>
        <color rgb="FFFF0000"/>
      </font>
    </dxf>
    <dxf>
      <fill>
        <patternFill>
          <bgColor rgb="FFFF0000"/>
        </patternFill>
      </fill>
    </dxf>
    <dxf>
      <font>
        <condense val="0"/>
        <extend val="0"/>
        <color indexed="26"/>
      </font>
    </dxf>
  </dxfs>
  <tableStyles count="1" defaultTableStyle="TableStyleMedium9" defaultPivotStyle="PivotStyleLight16">
    <tableStyle name="Invisible" pivot="0" table="0" count="0" xr9:uid="{8345E746-2260-41B3-B47D-487129250601}"/>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EAEAEA"/>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66FFFF"/>
      <color rgb="FFEAEAEA"/>
      <color rgb="FFCCECFF"/>
      <color rgb="FFF8F8F8"/>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ctrlProps/ctrlProp1.xml><?xml version="1.0" encoding="utf-8"?>
<formControlPr xmlns="http://schemas.microsoft.com/office/spreadsheetml/2009/9/main" objectType="Drop" dropLines="13" dropStyle="combo" dx="16" fmlaLink="Calc!$D$3" fmlaRange="DropDown_RA_Area" noThreeD="1" sel="1" val="0"/>
</file>

<file path=xl/ctrlProps/ctrlProp10.xml><?xml version="1.0" encoding="utf-8"?>
<formControlPr xmlns="http://schemas.microsoft.com/office/spreadsheetml/2009/9/main" objectType="Drop" dropLines="18" dropStyle="combo" dx="31" fmlaLink="$R$27" fmlaRange="Calc!$B$41:$B$58" noThreeD="1" sel="12" val="0"/>
</file>

<file path=xl/ctrlProps/ctrlProp11.xml><?xml version="1.0" encoding="utf-8"?>
<formControlPr xmlns="http://schemas.microsoft.com/office/spreadsheetml/2009/9/main" objectType="Drop" dropLines="18" dropStyle="combo" dx="31" fmlaLink="$R$28" fmlaRange="Calc!$B$41:$B$58" noThreeD="1" sel="12" val="0"/>
</file>

<file path=xl/ctrlProps/ctrlProp12.xml><?xml version="1.0" encoding="utf-8"?>
<formControlPr xmlns="http://schemas.microsoft.com/office/spreadsheetml/2009/9/main" objectType="Drop" dropLines="13" dropStyle="combo" dx="16" fmlaLink="Calc!$D$5" fmlaRange="DropDown_RA_Area" noThreeD="1" sel="1" val="0"/>
</file>

<file path=xl/ctrlProps/ctrlProp13.xml><?xml version="1.0" encoding="utf-8"?>
<formControlPr xmlns="http://schemas.microsoft.com/office/spreadsheetml/2009/9/main" objectType="Drop" dropLines="3" dropStyle="combo" dx="16" fmlaLink="Calc!$F$5" fmlaRange="DropDown_RA_Pct" noThreeD="1" sel="1" val="0"/>
</file>

<file path=xl/ctrlProps/ctrlProp14.xml><?xml version="1.0" encoding="utf-8"?>
<formControlPr xmlns="http://schemas.microsoft.com/office/spreadsheetml/2009/9/main" objectType="Drop" dropLines="13" dropStyle="combo" dx="16" fmlaLink="Calc!$D$6" fmlaRange="DropDown_RA_Area" noThreeD="1" sel="1" val="0"/>
</file>

<file path=xl/ctrlProps/ctrlProp15.xml><?xml version="1.0" encoding="utf-8"?>
<formControlPr xmlns="http://schemas.microsoft.com/office/spreadsheetml/2009/9/main" objectType="Drop" dropLines="3" dropStyle="combo" dx="16" fmlaLink="Calc!$F$6" fmlaRange="DropDown_RA_Pct" noThreeD="1" sel="1" val="0"/>
</file>

<file path=xl/ctrlProps/ctrlProp16.xml><?xml version="1.0" encoding="utf-8"?>
<formControlPr xmlns="http://schemas.microsoft.com/office/spreadsheetml/2009/9/main" objectType="Drop" dropLines="4" dropStyle="combo" dx="16" fmlaLink="Calc!$G$3" fmlaRange="Dropdown_RA_FallSpringSem" noThreeD="1" sel="1" val="0"/>
</file>

<file path=xl/ctrlProps/ctrlProp17.xml><?xml version="1.0" encoding="utf-8"?>
<formControlPr xmlns="http://schemas.microsoft.com/office/spreadsheetml/2009/9/main" objectType="Drop" dropLines="4" dropStyle="combo" dx="16" fmlaLink="Calc!$G$4" fmlaRange="Dropdown_RA_FallSpringSem" noThreeD="1" sel="1" val="0"/>
</file>

<file path=xl/ctrlProps/ctrlProp18.xml><?xml version="1.0" encoding="utf-8"?>
<formControlPr xmlns="http://schemas.microsoft.com/office/spreadsheetml/2009/9/main" objectType="Drop" dropLines="4" dropStyle="combo" dx="16" fmlaLink="Calc!$G$5" fmlaRange="Dropdown_RA_FallSpringSem" noThreeD="1" sel="1" val="0"/>
</file>

<file path=xl/ctrlProps/ctrlProp19.xml><?xml version="1.0" encoding="utf-8"?>
<formControlPr xmlns="http://schemas.microsoft.com/office/spreadsheetml/2009/9/main" objectType="Drop" dropLines="4" dropStyle="combo" dx="16" fmlaLink="Calc!$G$6" fmlaRange="Dropdown_RA_FallSpringSem" noThreeD="1" sel="1" val="0"/>
</file>

<file path=xl/ctrlProps/ctrlProp2.xml><?xml version="1.0" encoding="utf-8"?>
<formControlPr xmlns="http://schemas.microsoft.com/office/spreadsheetml/2009/9/main" objectType="Drop" dropLines="13" dropStyle="combo" dx="16" fmlaLink="Calc!$D$4" fmlaRange="DropDown_RA_Area" noThreeD="1" sel="1" val="0"/>
</file>

<file path=xl/ctrlProps/ctrlProp20.xml><?xml version="1.0" encoding="utf-8"?>
<formControlPr xmlns="http://schemas.microsoft.com/office/spreadsheetml/2009/9/main" objectType="Drop" dropLines="3" dropStyle="combo" dx="16" fmlaLink="Calc!$H$3" fmlaRange="Dropdown_RA_SummerSem" noThreeD="1" sel="1" val="0"/>
</file>

<file path=xl/ctrlProps/ctrlProp21.xml><?xml version="1.0" encoding="utf-8"?>
<formControlPr xmlns="http://schemas.microsoft.com/office/spreadsheetml/2009/9/main" objectType="Drop" dropLines="3" dropStyle="combo" dx="16" fmlaLink="Calc!$H$4" fmlaRange="Dropdown_RA_SummerSem" noThreeD="1" sel="1" val="0"/>
</file>

<file path=xl/ctrlProps/ctrlProp22.xml><?xml version="1.0" encoding="utf-8"?>
<formControlPr xmlns="http://schemas.microsoft.com/office/spreadsheetml/2009/9/main" objectType="Drop" dropLines="3" dropStyle="combo" dx="16" fmlaLink="Calc!$H$5" fmlaRange="Dropdown_RA_SummerSem" noThreeD="1" sel="1" val="0"/>
</file>

<file path=xl/ctrlProps/ctrlProp23.xml><?xml version="1.0" encoding="utf-8"?>
<formControlPr xmlns="http://schemas.microsoft.com/office/spreadsheetml/2009/9/main" objectType="Drop" dropLines="3" dropStyle="combo" dx="16" fmlaLink="Calc!$H$6" fmlaRange="Dropdown_RA_SummerSem" noThreeD="1" sel="1" val="0"/>
</file>

<file path=xl/ctrlProps/ctrlProp24.xml><?xml version="1.0" encoding="utf-8"?>
<formControlPr xmlns="http://schemas.microsoft.com/office/spreadsheetml/2009/9/main" objectType="Drop" dropLines="2" dropStyle="combo" dx="22" fmlaLink="$G$44" fmlaRange="DropDown_StudentHourly" noThreeD="1" sel="1" val="0"/>
</file>

<file path=xl/ctrlProps/ctrlProp3.xml><?xml version="1.0" encoding="utf-8"?>
<formControlPr xmlns="http://schemas.microsoft.com/office/spreadsheetml/2009/9/main" objectType="Drop" dropLines="5" dropStyle="combo" dx="16" fmlaLink="Calc!$F$3" fmlaRange="DropDown_RA_Pct" noThreeD="1" sel="1" val="0"/>
</file>

<file path=xl/ctrlProps/ctrlProp4.xml><?xml version="1.0" encoding="utf-8"?>
<formControlPr xmlns="http://schemas.microsoft.com/office/spreadsheetml/2009/9/main" objectType="Drop" dropLines="3" dropStyle="combo" dx="16" fmlaLink="Calc!$F$4" fmlaRange="DropDown_RA_Pct" noThreeD="1" sel="1" val="0"/>
</file>

<file path=xl/ctrlProps/ctrlProp5.xml><?xml version="1.0" encoding="utf-8"?>
<formControlPr xmlns="http://schemas.microsoft.com/office/spreadsheetml/2009/9/main" objectType="Drop" dropLines="2" dropStyle="combo" dx="22" fmlaLink="$G$41" fmlaRange="DropDown_StudentHourly" noThreeD="1" sel="1" val="0"/>
</file>

<file path=xl/ctrlProps/ctrlProp6.xml><?xml version="1.0" encoding="utf-8"?>
<formControlPr xmlns="http://schemas.microsoft.com/office/spreadsheetml/2009/9/main" objectType="Drop" dropLines="2" dropStyle="combo" dx="22" fmlaLink="$G$42" fmlaRange="DropDown_StudentHourly" noThreeD="1" sel="1" val="0"/>
</file>

<file path=xl/ctrlProps/ctrlProp7.xml><?xml version="1.0" encoding="utf-8"?>
<formControlPr xmlns="http://schemas.microsoft.com/office/spreadsheetml/2009/9/main" objectType="Drop" dropLines="2" dropStyle="combo" dx="22" fmlaLink="$G$43" fmlaRange="DropDown_StudentHourly" noThreeD="1" sel="1" val="0"/>
</file>

<file path=xl/ctrlProps/ctrlProp8.xml><?xml version="1.0" encoding="utf-8"?>
<formControlPr xmlns="http://schemas.microsoft.com/office/spreadsheetml/2009/9/main" objectType="Drop" dropLines="18" dropStyle="combo" dx="31" fmlaLink="$R$23" fmlaRange="Calc!$B$41:$B$58" noThreeD="1" sel="12" val="0"/>
</file>

<file path=xl/ctrlProps/ctrlProp9.xml><?xml version="1.0" encoding="utf-8"?>
<formControlPr xmlns="http://schemas.microsoft.com/office/spreadsheetml/2009/9/main" objectType="Drop" dropLines="18" dropStyle="combo" dx="31" fmlaLink="$R$24" fmlaRange="Calc!$B$41:$B$58" noThreeD="1" sel="12" val="0"/>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314325</xdr:colOff>
          <xdr:row>33</xdr:row>
          <xdr:rowOff>9525</xdr:rowOff>
        </xdr:from>
        <xdr:to>
          <xdr:col>5</xdr:col>
          <xdr:colOff>133350</xdr:colOff>
          <xdr:row>33</xdr:row>
          <xdr:rowOff>238125</xdr:rowOff>
        </xdr:to>
        <xdr:sp macro="" textlink="">
          <xdr:nvSpPr>
            <xdr:cNvPr id="1039" name="Drop Down 15" descr="Select the Academic Department of the Research Assistant."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314325</xdr:colOff>
          <xdr:row>34</xdr:row>
          <xdr:rowOff>19050</xdr:rowOff>
        </xdr:from>
        <xdr:to>
          <xdr:col>5</xdr:col>
          <xdr:colOff>133350</xdr:colOff>
          <xdr:row>34</xdr:row>
          <xdr:rowOff>247650</xdr:rowOff>
        </xdr:to>
        <xdr:sp macro="" textlink="">
          <xdr:nvSpPr>
            <xdr:cNvPr id="1040" name="Drop Down 16" descr="Select the Academic Department of the Research Assistant."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314325</xdr:colOff>
          <xdr:row>35</xdr:row>
          <xdr:rowOff>19050</xdr:rowOff>
        </xdr:from>
        <xdr:to>
          <xdr:col>5</xdr:col>
          <xdr:colOff>133350</xdr:colOff>
          <xdr:row>35</xdr:row>
          <xdr:rowOff>247650</xdr:rowOff>
        </xdr:to>
        <xdr:sp macro="" textlink="">
          <xdr:nvSpPr>
            <xdr:cNvPr id="1041" name="Drop Down 17" descr="Select the Academic Department of the Research Assistant."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219075</xdr:colOff>
          <xdr:row>33</xdr:row>
          <xdr:rowOff>19050</xdr:rowOff>
        </xdr:from>
        <xdr:to>
          <xdr:col>6</xdr:col>
          <xdr:colOff>742950</xdr:colOff>
          <xdr:row>33</xdr:row>
          <xdr:rowOff>247650</xdr:rowOff>
        </xdr:to>
        <xdr:sp macro="" textlink="">
          <xdr:nvSpPr>
            <xdr:cNvPr id="1058" name="Drop Down 34" descr="Select whether this appointment is Annual or Academic and the percentage of the appointment (33% or 50%)."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219075</xdr:colOff>
          <xdr:row>34</xdr:row>
          <xdr:rowOff>19050</xdr:rowOff>
        </xdr:from>
        <xdr:to>
          <xdr:col>6</xdr:col>
          <xdr:colOff>742950</xdr:colOff>
          <xdr:row>35</xdr:row>
          <xdr:rowOff>9525</xdr:rowOff>
        </xdr:to>
        <xdr:sp macro="" textlink="">
          <xdr:nvSpPr>
            <xdr:cNvPr id="1059" name="Drop Down 35" descr="Select whether this appointment is Annual or Academic and the percentage of the appointment (33% or 50%)."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219075</xdr:colOff>
          <xdr:row>35</xdr:row>
          <xdr:rowOff>19050</xdr:rowOff>
        </xdr:from>
        <xdr:to>
          <xdr:col>6</xdr:col>
          <xdr:colOff>742950</xdr:colOff>
          <xdr:row>35</xdr:row>
          <xdr:rowOff>247650</xdr:rowOff>
        </xdr:to>
        <xdr:sp macro="" textlink="">
          <xdr:nvSpPr>
            <xdr:cNvPr id="1060" name="Drop Down 36" descr="Select whether this appointment is Annual or Academic and the percentage of the appointment (33% or 50%)."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323850</xdr:colOff>
          <xdr:row>40</xdr:row>
          <xdr:rowOff>19050</xdr:rowOff>
        </xdr:from>
        <xdr:to>
          <xdr:col>7</xdr:col>
          <xdr:colOff>742950</xdr:colOff>
          <xdr:row>41</xdr:row>
          <xdr:rowOff>0</xdr:rowOff>
        </xdr:to>
        <xdr:sp macro="" textlink="">
          <xdr:nvSpPr>
            <xdr:cNvPr id="1080" name="Drop Down 56" descr="Will this student employee be working in the Fall/Spring semesters, or during Summer/Winter breaks?"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323850</xdr:colOff>
          <xdr:row>41</xdr:row>
          <xdr:rowOff>19050</xdr:rowOff>
        </xdr:from>
        <xdr:to>
          <xdr:col>7</xdr:col>
          <xdr:colOff>742950</xdr:colOff>
          <xdr:row>41</xdr:row>
          <xdr:rowOff>219075</xdr:rowOff>
        </xdr:to>
        <xdr:sp macro="" textlink="">
          <xdr:nvSpPr>
            <xdr:cNvPr id="1082" name="Drop Down 58" descr="Will this student employee be working in the Fall/Spring semesters, or during Summer/Winter breaks?"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323850</xdr:colOff>
          <xdr:row>42</xdr:row>
          <xdr:rowOff>19050</xdr:rowOff>
        </xdr:from>
        <xdr:to>
          <xdr:col>7</xdr:col>
          <xdr:colOff>742950</xdr:colOff>
          <xdr:row>42</xdr:row>
          <xdr:rowOff>219075</xdr:rowOff>
        </xdr:to>
        <xdr:sp macro="" textlink="">
          <xdr:nvSpPr>
            <xdr:cNvPr id="1083" name="Drop Down 59" descr="Will this student employee be working in the Fall/Spring semesters, or during Summer/Winter breaks?"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152400</xdr:colOff>
          <xdr:row>21</xdr:row>
          <xdr:rowOff>66675</xdr:rowOff>
        </xdr:from>
        <xdr:to>
          <xdr:col>17</xdr:col>
          <xdr:colOff>609600</xdr:colOff>
          <xdr:row>22</xdr:row>
          <xdr:rowOff>219075</xdr:rowOff>
        </xdr:to>
        <xdr:sp macro="" textlink="">
          <xdr:nvSpPr>
            <xdr:cNvPr id="1109" name="Drop Down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152400</xdr:colOff>
          <xdr:row>23</xdr:row>
          <xdr:rowOff>0</xdr:rowOff>
        </xdr:from>
        <xdr:to>
          <xdr:col>17</xdr:col>
          <xdr:colOff>609600</xdr:colOff>
          <xdr:row>24</xdr:row>
          <xdr:rowOff>0</xdr:rowOff>
        </xdr:to>
        <xdr:sp macro="" textlink="">
          <xdr:nvSpPr>
            <xdr:cNvPr id="1110" name="Drop Down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152400</xdr:colOff>
          <xdr:row>25</xdr:row>
          <xdr:rowOff>57150</xdr:rowOff>
        </xdr:from>
        <xdr:to>
          <xdr:col>17</xdr:col>
          <xdr:colOff>609600</xdr:colOff>
          <xdr:row>26</xdr:row>
          <xdr:rowOff>209550</xdr:rowOff>
        </xdr:to>
        <xdr:sp macro="" textlink="">
          <xdr:nvSpPr>
            <xdr:cNvPr id="1111" name="Drop Down 87"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152400</xdr:colOff>
          <xdr:row>26</xdr:row>
          <xdr:rowOff>219075</xdr:rowOff>
        </xdr:from>
        <xdr:to>
          <xdr:col>17</xdr:col>
          <xdr:colOff>609600</xdr:colOff>
          <xdr:row>27</xdr:row>
          <xdr:rowOff>219075</xdr:rowOff>
        </xdr:to>
        <xdr:sp macro="" textlink="">
          <xdr:nvSpPr>
            <xdr:cNvPr id="1112" name="Drop Down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314325</xdr:colOff>
          <xdr:row>36</xdr:row>
          <xdr:rowOff>19050</xdr:rowOff>
        </xdr:from>
        <xdr:to>
          <xdr:col>5</xdr:col>
          <xdr:colOff>133350</xdr:colOff>
          <xdr:row>37</xdr:row>
          <xdr:rowOff>0</xdr:rowOff>
        </xdr:to>
        <xdr:sp macro="" textlink="">
          <xdr:nvSpPr>
            <xdr:cNvPr id="1113" name="Drop Down 89" descr="Select the Academic Department of the Research Assistant."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219075</xdr:colOff>
          <xdr:row>36</xdr:row>
          <xdr:rowOff>19050</xdr:rowOff>
        </xdr:from>
        <xdr:to>
          <xdr:col>6</xdr:col>
          <xdr:colOff>742950</xdr:colOff>
          <xdr:row>36</xdr:row>
          <xdr:rowOff>257175</xdr:rowOff>
        </xdr:to>
        <xdr:sp macro="" textlink="">
          <xdr:nvSpPr>
            <xdr:cNvPr id="1114" name="Drop Down 90" descr="Select whether this appointment is Annual or Academic and the percentage of the appointment (33% or 5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942975</xdr:colOff>
          <xdr:row>33</xdr:row>
          <xdr:rowOff>19050</xdr:rowOff>
        </xdr:from>
        <xdr:to>
          <xdr:col>7</xdr:col>
          <xdr:colOff>723900</xdr:colOff>
          <xdr:row>33</xdr:row>
          <xdr:rowOff>247650</xdr:rowOff>
        </xdr:to>
        <xdr:sp macro="" textlink="">
          <xdr:nvSpPr>
            <xdr:cNvPr id="1115" name="Drop Down 91" descr="Select whether this appointment is Annual or Academic and the percentage of the appointment (33% or 50%)."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942975</xdr:colOff>
          <xdr:row>34</xdr:row>
          <xdr:rowOff>19050</xdr:rowOff>
        </xdr:from>
        <xdr:to>
          <xdr:col>7</xdr:col>
          <xdr:colOff>723900</xdr:colOff>
          <xdr:row>34</xdr:row>
          <xdr:rowOff>247650</xdr:rowOff>
        </xdr:to>
        <xdr:sp macro="" textlink="">
          <xdr:nvSpPr>
            <xdr:cNvPr id="1116" name="Drop Down 92" descr="Select whether this appointment is Annual or Academic and the percentage of the appointment (33% or 50%)." hidden="1">
              <a:extLst>
                <a:ext uri="{63B3BB69-23CF-44E3-9099-C40C66FF867C}">
                  <a14:compatExt spid="_x0000_s1116"/>
                </a:ext>
                <a:ext uri="{FF2B5EF4-FFF2-40B4-BE49-F238E27FC236}">
                  <a16:creationId xmlns:a16="http://schemas.microsoft.com/office/drawing/2014/main" id="{00000000-0008-0000-0000-00005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942975</xdr:colOff>
          <xdr:row>35</xdr:row>
          <xdr:rowOff>19050</xdr:rowOff>
        </xdr:from>
        <xdr:to>
          <xdr:col>7</xdr:col>
          <xdr:colOff>723900</xdr:colOff>
          <xdr:row>35</xdr:row>
          <xdr:rowOff>247650</xdr:rowOff>
        </xdr:to>
        <xdr:sp macro="" textlink="">
          <xdr:nvSpPr>
            <xdr:cNvPr id="1117" name="Drop Down 93" descr="Select whether this appointment is Annual or Academic and the percentage of the appointment (33% or 50%)." hidden="1">
              <a:extLst>
                <a:ext uri="{63B3BB69-23CF-44E3-9099-C40C66FF867C}">
                  <a14:compatExt spid="_x0000_s1117"/>
                </a:ext>
                <a:ext uri="{FF2B5EF4-FFF2-40B4-BE49-F238E27FC236}">
                  <a16:creationId xmlns:a16="http://schemas.microsoft.com/office/drawing/2014/main" id="{00000000-0008-0000-0000-00005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942975</xdr:colOff>
          <xdr:row>36</xdr:row>
          <xdr:rowOff>19050</xdr:rowOff>
        </xdr:from>
        <xdr:to>
          <xdr:col>7</xdr:col>
          <xdr:colOff>723900</xdr:colOff>
          <xdr:row>37</xdr:row>
          <xdr:rowOff>0</xdr:rowOff>
        </xdr:to>
        <xdr:sp macro="" textlink="">
          <xdr:nvSpPr>
            <xdr:cNvPr id="1118" name="Drop Down 94" descr="Select whether this appointment is Annual or Academic and the percentage of the appointment (33% or 50%)." hidden="1">
              <a:extLst>
                <a:ext uri="{63B3BB69-23CF-44E3-9099-C40C66FF867C}">
                  <a14:compatExt spid="_x0000_s1118"/>
                </a:ext>
                <a:ext uri="{FF2B5EF4-FFF2-40B4-BE49-F238E27FC236}">
                  <a16:creationId xmlns:a16="http://schemas.microsoft.com/office/drawing/2014/main" id="{00000000-0008-0000-0000-00005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33</xdr:row>
          <xdr:rowOff>19050</xdr:rowOff>
        </xdr:from>
        <xdr:to>
          <xdr:col>10</xdr:col>
          <xdr:colOff>28575</xdr:colOff>
          <xdr:row>33</xdr:row>
          <xdr:rowOff>247650</xdr:rowOff>
        </xdr:to>
        <xdr:sp macro="" textlink="">
          <xdr:nvSpPr>
            <xdr:cNvPr id="1119" name="Drop Down 95" descr="Select whether this appointment is Annual or Academic and the percentage of the appointment (33% or 50%)." hidden="1">
              <a:extLst>
                <a:ext uri="{63B3BB69-23CF-44E3-9099-C40C66FF867C}">
                  <a14:compatExt spid="_x0000_s1119"/>
                </a:ext>
                <a:ext uri="{FF2B5EF4-FFF2-40B4-BE49-F238E27FC236}">
                  <a16:creationId xmlns:a16="http://schemas.microsoft.com/office/drawing/2014/main" id="{00000000-0008-0000-0000-00005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34</xdr:row>
          <xdr:rowOff>19050</xdr:rowOff>
        </xdr:from>
        <xdr:to>
          <xdr:col>10</xdr:col>
          <xdr:colOff>28575</xdr:colOff>
          <xdr:row>34</xdr:row>
          <xdr:rowOff>247650</xdr:rowOff>
        </xdr:to>
        <xdr:sp macro="" textlink="">
          <xdr:nvSpPr>
            <xdr:cNvPr id="1120" name="Drop Down 96" descr="Select whether this appointment is Annual or Academic and the percentage of the appointment (33% or 50%)." hidden="1">
              <a:extLst>
                <a:ext uri="{63B3BB69-23CF-44E3-9099-C40C66FF867C}">
                  <a14:compatExt spid="_x0000_s1120"/>
                </a:ext>
                <a:ext uri="{FF2B5EF4-FFF2-40B4-BE49-F238E27FC236}">
                  <a16:creationId xmlns:a16="http://schemas.microsoft.com/office/drawing/2014/main" id="{00000000-0008-0000-0000-00006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35</xdr:row>
          <xdr:rowOff>19050</xdr:rowOff>
        </xdr:from>
        <xdr:to>
          <xdr:col>10</xdr:col>
          <xdr:colOff>28575</xdr:colOff>
          <xdr:row>35</xdr:row>
          <xdr:rowOff>247650</xdr:rowOff>
        </xdr:to>
        <xdr:sp macro="" textlink="">
          <xdr:nvSpPr>
            <xdr:cNvPr id="1121" name="Drop Down 97" descr="Select whether this appointment is Annual or Academic and the percentage of the appointment (33% or 50%)." hidden="1">
              <a:extLst>
                <a:ext uri="{63B3BB69-23CF-44E3-9099-C40C66FF867C}">
                  <a14:compatExt spid="_x0000_s1121"/>
                </a:ext>
                <a:ext uri="{FF2B5EF4-FFF2-40B4-BE49-F238E27FC236}">
                  <a16:creationId xmlns:a16="http://schemas.microsoft.com/office/drawing/2014/main" id="{00000000-0008-0000-0000-00006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36</xdr:row>
          <xdr:rowOff>19050</xdr:rowOff>
        </xdr:from>
        <xdr:to>
          <xdr:col>10</xdr:col>
          <xdr:colOff>28575</xdr:colOff>
          <xdr:row>37</xdr:row>
          <xdr:rowOff>0</xdr:rowOff>
        </xdr:to>
        <xdr:sp macro="" textlink="">
          <xdr:nvSpPr>
            <xdr:cNvPr id="1122" name="Drop Down 98" descr="Select whether this appointment is Annual or Academic and the percentage of the appointment (33% or 50%)." hidden="1">
              <a:extLst>
                <a:ext uri="{63B3BB69-23CF-44E3-9099-C40C66FF867C}">
                  <a14:compatExt spid="_x0000_s1122"/>
                </a:ext>
                <a:ext uri="{FF2B5EF4-FFF2-40B4-BE49-F238E27FC236}">
                  <a16:creationId xmlns:a16="http://schemas.microsoft.com/office/drawing/2014/main" id="{00000000-0008-0000-0000-00006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323850</xdr:colOff>
          <xdr:row>43</xdr:row>
          <xdr:rowOff>19050</xdr:rowOff>
        </xdr:from>
        <xdr:to>
          <xdr:col>7</xdr:col>
          <xdr:colOff>742950</xdr:colOff>
          <xdr:row>43</xdr:row>
          <xdr:rowOff>219075</xdr:rowOff>
        </xdr:to>
        <xdr:sp macro="" textlink="">
          <xdr:nvSpPr>
            <xdr:cNvPr id="1124" name="Drop Down 100" descr="Will this student employee be working in the Fall/Spring semesters, or during Summer/Winter breaks?" hidden="1">
              <a:extLst>
                <a:ext uri="{63B3BB69-23CF-44E3-9099-C40C66FF867C}">
                  <a14:compatExt spid="_x0000_s1124"/>
                </a:ext>
                <a:ext uri="{FF2B5EF4-FFF2-40B4-BE49-F238E27FC236}">
                  <a16:creationId xmlns:a16="http://schemas.microsoft.com/office/drawing/2014/main" id="{00000000-0008-0000-0000-00006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0070C0"/>
    <pageSetUpPr autoPageBreaks="0"/>
  </sheetPr>
  <dimension ref="B1:Z81"/>
  <sheetViews>
    <sheetView showGridLines="0" tabSelected="1" topLeftCell="A42" zoomScale="120" zoomScaleNormal="120" zoomScaleSheetLayoutView="130" workbookViewId="0">
      <selection activeCell="D23" sqref="D23:E23"/>
    </sheetView>
  </sheetViews>
  <sheetFormatPr defaultColWidth="9.28515625" defaultRowHeight="12.75"/>
  <cols>
    <col min="1" max="1" width="2.28515625" style="108" customWidth="1"/>
    <col min="2" max="2" width="0.7109375" style="108" customWidth="1"/>
    <col min="3" max="3" width="5.28515625" style="108" customWidth="1"/>
    <col min="4" max="4" width="9.28515625" style="108"/>
    <col min="5" max="5" width="20.7109375" style="108" customWidth="1"/>
    <col min="6" max="6" width="5.7109375" style="108" customWidth="1"/>
    <col min="7" max="7" width="14.28515625" style="108" customWidth="1"/>
    <col min="8" max="8" width="11.7109375" style="108" customWidth="1"/>
    <col min="9" max="9" width="9.7109375" style="108" customWidth="1"/>
    <col min="10" max="12" width="0.7109375" style="108" customWidth="1"/>
    <col min="13" max="13" width="9.7109375" style="108" customWidth="1"/>
    <col min="14" max="14" width="0.7109375" style="108" customWidth="1"/>
    <col min="15" max="15" width="6" style="108" customWidth="1"/>
    <col min="16" max="16" width="4.5703125" style="108" customWidth="1"/>
    <col min="17" max="17" width="0.7109375" style="108" customWidth="1"/>
    <col min="18" max="18" width="11.28515625" style="108" bestFit="1" customWidth="1"/>
    <col min="19" max="19" width="0.7109375" style="108" customWidth="1"/>
    <col min="20" max="20" width="11.28515625" style="108" customWidth="1"/>
    <col min="21" max="21" width="11.7109375" style="108" customWidth="1"/>
    <col min="22" max="22" width="0.7109375" style="108" customWidth="1"/>
    <col min="23" max="23" width="1.28515625" style="108" customWidth="1"/>
    <col min="24" max="16384" width="9.28515625" style="108"/>
  </cols>
  <sheetData>
    <row r="1" spans="2:22" ht="13.5" thickBot="1">
      <c r="B1" s="168" t="s">
        <v>0</v>
      </c>
      <c r="U1" s="138"/>
      <c r="V1" s="111"/>
    </row>
    <row r="2" spans="2:22" ht="5.0999999999999996" customHeight="1" thickBot="1">
      <c r="B2" s="39"/>
      <c r="C2" s="41"/>
      <c r="D2" s="41"/>
      <c r="E2" s="41"/>
      <c r="F2" s="41"/>
      <c r="G2" s="41"/>
      <c r="H2" s="41"/>
      <c r="I2" s="41"/>
      <c r="J2" s="41"/>
      <c r="K2" s="41"/>
      <c r="L2" s="41"/>
      <c r="M2" s="41"/>
      <c r="N2" s="41"/>
      <c r="O2" s="41"/>
      <c r="P2" s="41"/>
      <c r="Q2" s="41"/>
      <c r="R2" s="41"/>
      <c r="S2" s="41"/>
      <c r="T2" s="41"/>
      <c r="U2" s="41"/>
      <c r="V2" s="42"/>
    </row>
    <row r="3" spans="2:22" ht="25.5" customHeight="1">
      <c r="B3" s="109"/>
      <c r="C3" s="331" t="s">
        <v>231</v>
      </c>
      <c r="D3" s="332"/>
      <c r="E3" s="332"/>
      <c r="F3" s="332"/>
      <c r="G3" s="332"/>
      <c r="H3" s="332"/>
      <c r="I3" s="332"/>
      <c r="J3" s="332"/>
      <c r="K3" s="332"/>
      <c r="L3" s="332"/>
      <c r="M3" s="332"/>
      <c r="N3" s="332"/>
      <c r="O3" s="332"/>
      <c r="P3" s="332"/>
      <c r="Q3" s="332"/>
      <c r="R3" s="332"/>
      <c r="S3" s="332"/>
      <c r="T3" s="332"/>
      <c r="U3" s="150" t="s">
        <v>207</v>
      </c>
      <c r="V3" s="37"/>
    </row>
    <row r="4" spans="2:22" ht="22.5" customHeight="1" thickBot="1">
      <c r="B4" s="109"/>
      <c r="C4" s="329" t="s">
        <v>230</v>
      </c>
      <c r="D4" s="330"/>
      <c r="E4" s="330"/>
      <c r="F4" s="330"/>
      <c r="G4" s="330"/>
      <c r="H4" s="330"/>
      <c r="I4" s="330"/>
      <c r="J4" s="330"/>
      <c r="K4" s="330"/>
      <c r="L4" s="330"/>
      <c r="M4" s="330"/>
      <c r="N4" s="330"/>
      <c r="O4" s="330"/>
      <c r="P4" s="330"/>
      <c r="Q4" s="330"/>
      <c r="R4" s="330"/>
      <c r="S4" s="330"/>
      <c r="T4" s="330"/>
      <c r="U4" s="218"/>
      <c r="V4" s="37"/>
    </row>
    <row r="5" spans="2:22" ht="12.75" customHeight="1">
      <c r="B5" s="109"/>
      <c r="C5" s="274" t="s">
        <v>232</v>
      </c>
      <c r="D5" s="275"/>
      <c r="E5" s="281" t="s">
        <v>1</v>
      </c>
      <c r="F5" s="282"/>
      <c r="G5" s="282"/>
      <c r="H5" s="282"/>
      <c r="I5" s="282"/>
      <c r="J5" s="282"/>
      <c r="K5" s="282"/>
      <c r="L5" s="282"/>
      <c r="M5" s="282"/>
      <c r="N5" s="282"/>
      <c r="O5" s="282"/>
      <c r="P5" s="282"/>
      <c r="Q5" s="282"/>
      <c r="R5" s="282"/>
      <c r="S5" s="282"/>
      <c r="T5" s="282"/>
      <c r="U5" s="283"/>
      <c r="V5" s="37"/>
    </row>
    <row r="6" spans="2:22" ht="23.45" customHeight="1" thickBot="1">
      <c r="B6" s="109"/>
      <c r="C6" s="276"/>
      <c r="D6" s="277"/>
      <c r="E6" s="284"/>
      <c r="F6" s="285"/>
      <c r="G6" s="285"/>
      <c r="H6" s="285"/>
      <c r="I6" s="285"/>
      <c r="J6" s="285"/>
      <c r="K6" s="285"/>
      <c r="L6" s="285"/>
      <c r="M6" s="285"/>
      <c r="N6" s="285"/>
      <c r="O6" s="285"/>
      <c r="P6" s="285"/>
      <c r="Q6" s="285"/>
      <c r="R6" s="285"/>
      <c r="S6" s="285"/>
      <c r="T6" s="285"/>
      <c r="U6" s="286"/>
      <c r="V6" s="37"/>
    </row>
    <row r="7" spans="2:22" ht="18" customHeight="1">
      <c r="B7" s="109"/>
      <c r="C7" s="278" t="s">
        <v>233</v>
      </c>
      <c r="D7" s="275"/>
      <c r="E7" s="293" t="s">
        <v>2</v>
      </c>
      <c r="F7" s="294"/>
      <c r="G7" s="294"/>
      <c r="H7" s="271"/>
      <c r="I7" s="272"/>
      <c r="J7" s="272"/>
      <c r="K7" s="272"/>
      <c r="L7" s="272"/>
      <c r="M7" s="272"/>
      <c r="N7" s="272"/>
      <c r="O7" s="272"/>
      <c r="P7" s="272"/>
      <c r="Q7" s="272"/>
      <c r="R7" s="272"/>
      <c r="S7" s="272"/>
      <c r="T7" s="272"/>
      <c r="U7" s="273"/>
      <c r="V7" s="37"/>
    </row>
    <row r="8" spans="2:22" ht="18" customHeight="1">
      <c r="B8" s="109"/>
      <c r="C8" s="279"/>
      <c r="D8" s="280"/>
      <c r="E8" s="295" t="s">
        <v>3</v>
      </c>
      <c r="F8" s="296"/>
      <c r="G8" s="296"/>
      <c r="H8" s="223"/>
      <c r="I8" s="301"/>
      <c r="J8" s="301"/>
      <c r="K8" s="301"/>
      <c r="L8" s="301"/>
      <c r="M8" s="301"/>
      <c r="N8" s="301"/>
      <c r="O8" s="301"/>
      <c r="P8" s="301"/>
      <c r="Q8" s="301"/>
      <c r="R8" s="301"/>
      <c r="S8" s="301"/>
      <c r="T8" s="301"/>
      <c r="U8" s="302"/>
      <c r="V8" s="37"/>
    </row>
    <row r="9" spans="2:22" ht="18" customHeight="1" thickBot="1">
      <c r="B9" s="109"/>
      <c r="C9" s="276"/>
      <c r="D9" s="277"/>
      <c r="E9" s="297" t="s">
        <v>4</v>
      </c>
      <c r="F9" s="298"/>
      <c r="G9" s="298"/>
      <c r="H9" s="303"/>
      <c r="I9" s="304"/>
      <c r="J9" s="305"/>
      <c r="K9" s="305"/>
      <c r="L9" s="305"/>
      <c r="M9" s="305"/>
      <c r="N9" s="305"/>
      <c r="O9" s="305"/>
      <c r="P9" s="305"/>
      <c r="Q9" s="305"/>
      <c r="R9" s="305"/>
      <c r="S9" s="305"/>
      <c r="T9" s="305"/>
      <c r="U9" s="306"/>
      <c r="V9" s="37"/>
    </row>
    <row r="10" spans="2:22" ht="5.0999999999999996" customHeight="1" thickBot="1">
      <c r="B10" s="109"/>
      <c r="C10" s="38"/>
      <c r="D10" s="38"/>
      <c r="E10" s="38"/>
      <c r="F10" s="38"/>
      <c r="G10" s="38"/>
      <c r="H10" s="38"/>
      <c r="I10" s="38"/>
      <c r="J10" s="38"/>
      <c r="K10" s="38"/>
      <c r="L10" s="38"/>
      <c r="M10" s="38"/>
      <c r="N10" s="41"/>
      <c r="O10" s="38"/>
      <c r="P10" s="38"/>
      <c r="Q10" s="38"/>
      <c r="R10" s="38"/>
      <c r="S10" s="38"/>
      <c r="T10" s="38"/>
      <c r="U10" s="38"/>
      <c r="V10" s="37"/>
    </row>
    <row r="11" spans="2:22" ht="15" customHeight="1">
      <c r="B11" s="109"/>
      <c r="C11" s="53" t="s">
        <v>5</v>
      </c>
      <c r="D11" s="54" t="s">
        <v>188</v>
      </c>
      <c r="E11" s="54"/>
      <c r="F11" s="55"/>
      <c r="G11" s="55"/>
      <c r="H11" s="55"/>
      <c r="I11" s="55"/>
      <c r="J11" s="55"/>
      <c r="K11" s="252"/>
      <c r="L11" s="309"/>
      <c r="M11" s="252"/>
      <c r="N11" s="252"/>
      <c r="O11" s="252"/>
      <c r="P11" s="242"/>
      <c r="Q11" s="242"/>
      <c r="R11" s="242"/>
      <c r="S11" s="46"/>
      <c r="T11" s="310" t="s">
        <v>6</v>
      </c>
      <c r="U11" s="310" t="s">
        <v>7</v>
      </c>
      <c r="V11" s="37"/>
    </row>
    <row r="12" spans="2:22" ht="29.1" customHeight="1">
      <c r="B12" s="109"/>
      <c r="C12" s="56"/>
      <c r="D12" s="250" t="s">
        <v>2</v>
      </c>
      <c r="E12" s="250"/>
      <c r="F12" s="49"/>
      <c r="G12" s="250" t="s">
        <v>3</v>
      </c>
      <c r="H12" s="251"/>
      <c r="I12" s="140"/>
      <c r="J12" s="45"/>
      <c r="K12" s="253"/>
      <c r="L12" s="253"/>
      <c r="M12" s="253"/>
      <c r="N12" s="253"/>
      <c r="O12" s="253"/>
      <c r="P12" s="234"/>
      <c r="Q12" s="234"/>
      <c r="R12" s="234"/>
      <c r="S12" s="50"/>
      <c r="T12" s="311"/>
      <c r="U12" s="311"/>
      <c r="V12" s="37"/>
    </row>
    <row r="13" spans="2:22" ht="4.1500000000000004" customHeight="1">
      <c r="B13" s="109"/>
      <c r="C13" s="31"/>
      <c r="D13" s="45"/>
      <c r="E13" s="45"/>
      <c r="F13" s="48"/>
      <c r="G13" s="48"/>
      <c r="H13" s="32"/>
      <c r="I13" s="32"/>
      <c r="J13" s="48"/>
      <c r="K13" s="47"/>
      <c r="L13" s="47"/>
      <c r="M13" s="32"/>
      <c r="N13" s="32"/>
      <c r="O13" s="32"/>
      <c r="P13" s="32"/>
      <c r="Q13" s="32"/>
      <c r="R13" s="32"/>
      <c r="S13" s="32"/>
      <c r="T13" s="116"/>
      <c r="U13" s="117"/>
      <c r="V13" s="37"/>
    </row>
    <row r="14" spans="2:22" ht="18" customHeight="1">
      <c r="B14" s="109"/>
      <c r="C14" s="51" t="s">
        <v>8</v>
      </c>
      <c r="D14" s="307">
        <f>H7</f>
        <v>0</v>
      </c>
      <c r="E14" s="308"/>
      <c r="F14" s="32"/>
      <c r="G14" s="299">
        <f>H8</f>
        <v>0</v>
      </c>
      <c r="H14" s="300"/>
      <c r="I14" s="300"/>
      <c r="J14" s="32"/>
      <c r="K14" s="32"/>
      <c r="L14" s="32"/>
      <c r="M14" s="32"/>
      <c r="N14" s="32"/>
      <c r="O14" s="32"/>
      <c r="P14" s="32"/>
      <c r="Q14" s="32"/>
      <c r="R14" s="217"/>
      <c r="S14" s="32"/>
      <c r="T14" s="219"/>
      <c r="U14" s="126">
        <f t="shared" ref="U14:U16" si="0">T14*FringeRate_UnClassifiedFaculty</f>
        <v>0</v>
      </c>
      <c r="V14" s="37"/>
    </row>
    <row r="15" spans="2:22" ht="18" customHeight="1">
      <c r="B15" s="109"/>
      <c r="C15" s="51" t="s">
        <v>9</v>
      </c>
      <c r="D15" s="223"/>
      <c r="E15" s="225"/>
      <c r="F15" s="32"/>
      <c r="G15" s="247"/>
      <c r="H15" s="247"/>
      <c r="I15" s="247"/>
      <c r="J15" s="32"/>
      <c r="K15" s="32"/>
      <c r="L15" s="32"/>
      <c r="M15" s="32"/>
      <c r="N15" s="32"/>
      <c r="O15" s="32"/>
      <c r="P15" s="32"/>
      <c r="Q15" s="32"/>
      <c r="R15" s="217"/>
      <c r="S15" s="32"/>
      <c r="T15" s="215"/>
      <c r="U15" s="125">
        <f t="shared" si="0"/>
        <v>0</v>
      </c>
      <c r="V15" s="37"/>
    </row>
    <row r="16" spans="2:22" ht="18" customHeight="1">
      <c r="B16" s="109"/>
      <c r="C16" s="51" t="s">
        <v>10</v>
      </c>
      <c r="D16" s="223"/>
      <c r="E16" s="225"/>
      <c r="F16" s="32"/>
      <c r="G16" s="247"/>
      <c r="H16" s="247"/>
      <c r="I16" s="247"/>
      <c r="J16" s="32"/>
      <c r="K16" s="32"/>
      <c r="L16" s="32"/>
      <c r="M16" s="32"/>
      <c r="N16" s="32"/>
      <c r="O16" s="32"/>
      <c r="P16" s="32"/>
      <c r="Q16" s="32"/>
      <c r="R16" s="217"/>
      <c r="S16" s="32"/>
      <c r="T16" s="216"/>
      <c r="U16" s="125">
        <f t="shared" si="0"/>
        <v>0</v>
      </c>
      <c r="V16" s="37"/>
    </row>
    <row r="17" spans="2:26" ht="13.5" thickBot="1">
      <c r="B17" s="109"/>
      <c r="C17" s="31"/>
      <c r="D17" s="289"/>
      <c r="E17" s="289"/>
      <c r="F17" s="32"/>
      <c r="G17" s="289"/>
      <c r="H17" s="289"/>
      <c r="I17" s="32"/>
      <c r="J17" s="32"/>
      <c r="K17" s="32"/>
      <c r="L17" s="32"/>
      <c r="M17" s="32"/>
      <c r="N17" s="32"/>
      <c r="O17" s="32"/>
      <c r="P17" s="32"/>
      <c r="Q17" s="32"/>
      <c r="R17" s="32"/>
      <c r="S17" s="32"/>
      <c r="T17" s="32"/>
      <c r="U17" s="33"/>
      <c r="V17" s="37"/>
    </row>
    <row r="18" spans="2:26" ht="5.0999999999999996" customHeight="1" thickBot="1">
      <c r="B18" s="109"/>
      <c r="C18" s="38"/>
      <c r="D18" s="38"/>
      <c r="E18" s="38"/>
      <c r="F18" s="38"/>
      <c r="G18" s="38"/>
      <c r="H18" s="38"/>
      <c r="I18" s="38"/>
      <c r="J18" s="38"/>
      <c r="K18" s="38"/>
      <c r="L18" s="38"/>
      <c r="M18" s="38"/>
      <c r="N18" s="38"/>
      <c r="O18" s="38"/>
      <c r="P18" s="38"/>
      <c r="Q18" s="38"/>
      <c r="R18" s="38"/>
      <c r="S18" s="38"/>
      <c r="T18" s="38"/>
      <c r="U18" s="38"/>
      <c r="V18" s="37"/>
    </row>
    <row r="19" spans="2:26" ht="15" customHeight="1">
      <c r="B19" s="109"/>
      <c r="C19" s="53" t="s">
        <v>204</v>
      </c>
      <c r="D19" s="54" t="s">
        <v>12</v>
      </c>
      <c r="E19" s="54"/>
      <c r="F19" s="55"/>
      <c r="G19" s="55"/>
      <c r="H19" s="55"/>
      <c r="I19" s="55"/>
      <c r="J19" s="55"/>
      <c r="K19" s="252"/>
      <c r="L19" s="46"/>
      <c r="M19" s="254" t="s">
        <v>13</v>
      </c>
      <c r="N19" s="55"/>
      <c r="O19" s="243" t="s">
        <v>14</v>
      </c>
      <c r="P19" s="243"/>
      <c r="Q19" s="173"/>
      <c r="R19" s="243" t="s">
        <v>15</v>
      </c>
      <c r="S19" s="160"/>
      <c r="T19" s="266" t="s">
        <v>16</v>
      </c>
      <c r="U19" s="266" t="s">
        <v>7</v>
      </c>
      <c r="V19" s="37"/>
    </row>
    <row r="20" spans="2:26" ht="29.1" customHeight="1">
      <c r="B20" s="109"/>
      <c r="C20" s="56"/>
      <c r="D20" s="256" t="s">
        <v>2</v>
      </c>
      <c r="E20" s="256"/>
      <c r="F20" s="177"/>
      <c r="G20" s="256" t="s">
        <v>3</v>
      </c>
      <c r="H20" s="257"/>
      <c r="I20" s="140"/>
      <c r="J20" s="45"/>
      <c r="K20" s="253"/>
      <c r="L20" s="50"/>
      <c r="M20" s="255"/>
      <c r="N20" s="52"/>
      <c r="O20" s="244"/>
      <c r="P20" s="244"/>
      <c r="Q20" s="174"/>
      <c r="R20" s="244"/>
      <c r="S20" s="161"/>
      <c r="T20" s="267"/>
      <c r="U20" s="267"/>
      <c r="V20" s="37"/>
    </row>
    <row r="21" spans="2:26" ht="22.15" customHeight="1">
      <c r="B21" s="109"/>
      <c r="C21" s="57" t="s">
        <v>199</v>
      </c>
      <c r="D21" s="290" t="s">
        <v>18</v>
      </c>
      <c r="E21" s="291"/>
      <c r="F21" s="292"/>
      <c r="G21" s="291"/>
      <c r="H21" s="291"/>
      <c r="I21" s="142"/>
      <c r="J21" s="32"/>
      <c r="K21" s="32"/>
      <c r="L21" s="32"/>
      <c r="M21" s="198"/>
      <c r="N21" s="32"/>
      <c r="O21" s="198"/>
      <c r="P21" s="32"/>
      <c r="Q21" s="32"/>
      <c r="R21" s="162"/>
      <c r="S21" s="103"/>
      <c r="T21" s="61"/>
      <c r="U21" s="62"/>
      <c r="V21" s="37"/>
    </row>
    <row r="22" spans="2:26" ht="6" customHeight="1" thickBot="1">
      <c r="B22" s="109"/>
      <c r="C22" s="51"/>
      <c r="D22" s="52"/>
      <c r="E22" s="52"/>
      <c r="F22" s="32"/>
      <c r="G22" s="52"/>
      <c r="H22" s="52"/>
      <c r="I22" s="32"/>
      <c r="J22" s="32"/>
      <c r="K22" s="32"/>
      <c r="L22" s="32"/>
      <c r="M22" s="52"/>
      <c r="N22" s="32"/>
      <c r="O22" s="52"/>
      <c r="P22" s="32"/>
      <c r="Q22" s="32"/>
      <c r="R22" s="162"/>
      <c r="S22" s="66"/>
      <c r="T22" s="61"/>
      <c r="U22" s="62"/>
      <c r="V22" s="37"/>
    </row>
    <row r="23" spans="2:26" ht="18" customHeight="1">
      <c r="B23" s="109"/>
      <c r="C23" s="51" t="s">
        <v>8</v>
      </c>
      <c r="D23" s="245"/>
      <c r="E23" s="246"/>
      <c r="F23" s="32"/>
      <c r="G23" s="247" t="s">
        <v>19</v>
      </c>
      <c r="H23" s="247"/>
      <c r="I23" s="247"/>
      <c r="J23" s="32"/>
      <c r="K23" s="32"/>
      <c r="L23" s="32"/>
      <c r="M23" s="128"/>
      <c r="N23" s="129"/>
      <c r="O23" s="287"/>
      <c r="P23" s="288"/>
      <c r="Q23" s="32"/>
      <c r="R23" s="186">
        <v>12</v>
      </c>
      <c r="S23" s="158"/>
      <c r="T23" s="134">
        <f>O23/12*M23*(R23-1)</f>
        <v>0</v>
      </c>
      <c r="U23" s="135">
        <f>T23*FringeRate_Classified</f>
        <v>0</v>
      </c>
      <c r="V23" s="37"/>
    </row>
    <row r="24" spans="2:26" ht="18" customHeight="1">
      <c r="B24" s="109"/>
      <c r="C24" s="51" t="s">
        <v>9</v>
      </c>
      <c r="D24" s="245"/>
      <c r="E24" s="246"/>
      <c r="F24" s="32"/>
      <c r="G24" s="247"/>
      <c r="H24" s="247"/>
      <c r="I24" s="247"/>
      <c r="J24" s="32"/>
      <c r="K24" s="32"/>
      <c r="L24" s="32"/>
      <c r="M24" s="128"/>
      <c r="N24" s="129"/>
      <c r="O24" s="287"/>
      <c r="P24" s="288"/>
      <c r="Q24" s="32"/>
      <c r="R24" s="186">
        <v>12</v>
      </c>
      <c r="S24" s="159"/>
      <c r="T24" s="136">
        <f>O24/12*M24*(R24-1)</f>
        <v>0</v>
      </c>
      <c r="U24" s="137">
        <f>T24*FringeRate_Classified</f>
        <v>0</v>
      </c>
      <c r="V24" s="37"/>
    </row>
    <row r="25" spans="2:26" ht="22.15" customHeight="1">
      <c r="B25" s="109"/>
      <c r="C25" s="57" t="s">
        <v>200</v>
      </c>
      <c r="D25" s="290" t="s">
        <v>20</v>
      </c>
      <c r="E25" s="291"/>
      <c r="F25" s="292"/>
      <c r="G25" s="291"/>
      <c r="H25" s="291"/>
      <c r="I25" s="142"/>
      <c r="J25" s="32"/>
      <c r="K25" s="32"/>
      <c r="L25" s="32"/>
      <c r="M25" s="198"/>
      <c r="N25" s="32"/>
      <c r="O25" s="198"/>
      <c r="P25" s="32"/>
      <c r="Q25" s="32"/>
      <c r="R25" s="162"/>
      <c r="S25" s="103"/>
      <c r="T25" s="61"/>
      <c r="U25" s="62"/>
      <c r="V25" s="37"/>
    </row>
    <row r="26" spans="2:26" ht="6" customHeight="1" thickBot="1">
      <c r="B26" s="109"/>
      <c r="C26" s="51"/>
      <c r="D26" s="52"/>
      <c r="E26" s="52"/>
      <c r="F26" s="32"/>
      <c r="G26" s="52"/>
      <c r="H26" s="52"/>
      <c r="I26" s="32"/>
      <c r="J26" s="32"/>
      <c r="K26" s="32"/>
      <c r="L26" s="32"/>
      <c r="M26" s="52"/>
      <c r="N26" s="32"/>
      <c r="O26" s="52"/>
      <c r="P26" s="32"/>
      <c r="Q26" s="32"/>
      <c r="R26" s="162"/>
      <c r="S26" s="66"/>
      <c r="T26" s="61"/>
      <c r="U26" s="62"/>
      <c r="V26" s="37"/>
    </row>
    <row r="27" spans="2:26" ht="18" customHeight="1">
      <c r="B27" s="109"/>
      <c r="C27" s="51" t="s">
        <v>8</v>
      </c>
      <c r="D27" s="245"/>
      <c r="E27" s="246"/>
      <c r="F27" s="32"/>
      <c r="G27" s="247"/>
      <c r="H27" s="247"/>
      <c r="I27" s="247"/>
      <c r="J27" s="32"/>
      <c r="K27" s="32"/>
      <c r="L27" s="32"/>
      <c r="M27" s="128"/>
      <c r="N27" s="129"/>
      <c r="O27" s="287"/>
      <c r="P27" s="288"/>
      <c r="Q27" s="32"/>
      <c r="R27" s="187">
        <v>12</v>
      </c>
      <c r="S27" s="158"/>
      <c r="T27" s="134">
        <f>O27/12*M27*(R27-1)</f>
        <v>0</v>
      </c>
      <c r="U27" s="135">
        <f>T27*FringeRate_UnClassifiedAcadStaff</f>
        <v>0</v>
      </c>
      <c r="V27" s="37"/>
    </row>
    <row r="28" spans="2:26" ht="18" customHeight="1">
      <c r="B28" s="109"/>
      <c r="C28" s="51" t="s">
        <v>9</v>
      </c>
      <c r="D28" s="245"/>
      <c r="E28" s="246"/>
      <c r="F28" s="32"/>
      <c r="G28" s="247"/>
      <c r="H28" s="247"/>
      <c r="I28" s="247"/>
      <c r="J28" s="32"/>
      <c r="K28" s="32"/>
      <c r="L28" s="32"/>
      <c r="M28" s="128"/>
      <c r="N28" s="129"/>
      <c r="O28" s="287"/>
      <c r="P28" s="288"/>
      <c r="Q28" s="32"/>
      <c r="R28" s="187">
        <v>12</v>
      </c>
      <c r="S28" s="159"/>
      <c r="T28" s="136">
        <f>O28/12*M28*(R28-1)</f>
        <v>0</v>
      </c>
      <c r="U28" s="137">
        <f>T28*FringeRate_UnClassifiedAcadStaff</f>
        <v>0</v>
      </c>
      <c r="V28" s="37"/>
    </row>
    <row r="29" spans="2:26" ht="13.5" thickBot="1">
      <c r="B29" s="109"/>
      <c r="C29" s="31"/>
      <c r="D29" s="32"/>
      <c r="E29" s="32"/>
      <c r="F29" s="32"/>
      <c r="G29" s="32"/>
      <c r="H29" s="32"/>
      <c r="I29" s="32"/>
      <c r="J29" s="32"/>
      <c r="K29" s="32"/>
      <c r="L29" s="32"/>
      <c r="M29" s="32"/>
      <c r="N29" s="32"/>
      <c r="O29" s="32"/>
      <c r="P29" s="32"/>
      <c r="Q29" s="32"/>
      <c r="R29" s="32"/>
      <c r="S29" s="32"/>
      <c r="T29" s="32"/>
      <c r="U29" s="33"/>
      <c r="V29" s="37"/>
    </row>
    <row r="30" spans="2:26" ht="5.0999999999999996" customHeight="1" thickBot="1">
      <c r="B30" s="109"/>
      <c r="C30" s="38"/>
      <c r="D30" s="38"/>
      <c r="E30" s="38"/>
      <c r="F30" s="38"/>
      <c r="G30" s="38"/>
      <c r="H30" s="38"/>
      <c r="I30" s="38"/>
      <c r="J30" s="38"/>
      <c r="K30" s="38"/>
      <c r="L30" s="38"/>
      <c r="M30" s="38"/>
      <c r="N30" s="38"/>
      <c r="O30" s="38"/>
      <c r="P30" s="38"/>
      <c r="Q30" s="38"/>
      <c r="R30" s="38"/>
      <c r="S30" s="38"/>
      <c r="T30" s="38"/>
      <c r="U30" s="38"/>
      <c r="V30" s="37"/>
    </row>
    <row r="31" spans="2:26" ht="15" customHeight="1">
      <c r="B31" s="109"/>
      <c r="C31" s="53" t="s">
        <v>11</v>
      </c>
      <c r="D31" s="54" t="s">
        <v>22</v>
      </c>
      <c r="E31" s="55"/>
      <c r="F31" s="243" t="s">
        <v>23</v>
      </c>
      <c r="G31" s="243"/>
      <c r="H31" s="243" t="s">
        <v>195</v>
      </c>
      <c r="I31" s="243" t="s">
        <v>24</v>
      </c>
      <c r="J31" s="243"/>
      <c r="K31" s="243"/>
      <c r="L31" s="243" t="s">
        <v>25</v>
      </c>
      <c r="M31" s="327"/>
      <c r="N31" s="327"/>
      <c r="O31" s="243" t="s">
        <v>26</v>
      </c>
      <c r="P31" s="243"/>
      <c r="Q31" s="175"/>
      <c r="R31" s="243"/>
      <c r="S31" s="243"/>
      <c r="T31" s="335" t="s">
        <v>16</v>
      </c>
      <c r="U31" s="335" t="s">
        <v>7</v>
      </c>
      <c r="V31" s="37"/>
    </row>
    <row r="32" spans="2:26" ht="21" customHeight="1">
      <c r="B32" s="109"/>
      <c r="C32" s="58" t="s">
        <v>203</v>
      </c>
      <c r="D32" s="326" t="s">
        <v>28</v>
      </c>
      <c r="E32" s="326"/>
      <c r="F32" s="244"/>
      <c r="G32" s="244"/>
      <c r="H32" s="328"/>
      <c r="I32" s="244"/>
      <c r="J32" s="244"/>
      <c r="K32" s="244"/>
      <c r="L32" s="328"/>
      <c r="M32" s="328"/>
      <c r="N32" s="328"/>
      <c r="O32" s="244"/>
      <c r="P32" s="244"/>
      <c r="Q32" s="176"/>
      <c r="R32" s="244"/>
      <c r="S32" s="244"/>
      <c r="T32" s="336"/>
      <c r="U32" s="336"/>
      <c r="V32" s="37"/>
      <c r="Y32" s="169"/>
      <c r="Z32" s="169"/>
    </row>
    <row r="33" spans="2:26" ht="4.9000000000000004" customHeight="1" thickBot="1">
      <c r="B33" s="109"/>
      <c r="C33" s="51"/>
      <c r="D33" s="32"/>
      <c r="E33" s="32"/>
      <c r="F33" s="32"/>
      <c r="G33" s="32"/>
      <c r="H33" s="32"/>
      <c r="I33" s="32"/>
      <c r="J33" s="32"/>
      <c r="K33" s="32"/>
      <c r="L33" s="32"/>
      <c r="M33" s="32"/>
      <c r="N33" s="32"/>
      <c r="O33" s="32"/>
      <c r="P33" s="32"/>
      <c r="Q33" s="32"/>
      <c r="R33" s="164"/>
      <c r="S33" s="104"/>
      <c r="T33" s="106"/>
      <c r="U33" s="107"/>
      <c r="V33" s="37"/>
      <c r="Y33" s="169"/>
      <c r="Z33" s="169"/>
    </row>
    <row r="34" spans="2:26" ht="21" customHeight="1">
      <c r="B34" s="109"/>
      <c r="C34" s="75" t="s">
        <v>8</v>
      </c>
      <c r="D34" s="32"/>
      <c r="E34" s="32"/>
      <c r="F34" s="32"/>
      <c r="G34" s="32"/>
      <c r="H34" s="32"/>
      <c r="I34" s="32"/>
      <c r="J34" s="32"/>
      <c r="K34" s="32"/>
      <c r="L34" s="32"/>
      <c r="M34" s="127"/>
      <c r="N34" s="32"/>
      <c r="O34" s="235">
        <f>M34*(Tuition_Y1_Academic/2)*(Calc!G3-1)</f>
        <v>0</v>
      </c>
      <c r="P34" s="236"/>
      <c r="Q34" s="32"/>
      <c r="R34" s="163"/>
      <c r="S34" s="148"/>
      <c r="T34" s="130">
        <f>M34*Result_RA1_BaseSalary</f>
        <v>0</v>
      </c>
      <c r="U34" s="131">
        <f>T34*FringeRate_ResearchAssistant</f>
        <v>0</v>
      </c>
      <c r="V34" s="37"/>
      <c r="Z34" s="169"/>
    </row>
    <row r="35" spans="2:26" ht="21" customHeight="1">
      <c r="B35" s="109"/>
      <c r="C35" s="75" t="s">
        <v>9</v>
      </c>
      <c r="D35" s="32"/>
      <c r="E35" s="32"/>
      <c r="F35" s="32"/>
      <c r="G35" s="32"/>
      <c r="H35" s="32"/>
      <c r="I35" s="32"/>
      <c r="J35" s="32"/>
      <c r="K35" s="32"/>
      <c r="L35" s="32"/>
      <c r="M35" s="127"/>
      <c r="N35" s="32"/>
      <c r="O35" s="235">
        <f>M35*(Tuition_Y1_Academic/2)*(Calc!G4-1)</f>
        <v>0</v>
      </c>
      <c r="P35" s="236"/>
      <c r="Q35" s="32"/>
      <c r="R35" s="163"/>
      <c r="S35" s="148"/>
      <c r="T35" s="132">
        <f>M35*Result_RA2_BaseSalary</f>
        <v>0</v>
      </c>
      <c r="U35" s="133">
        <f>T35*FringeRate_ResearchAssistant</f>
        <v>0</v>
      </c>
      <c r="V35" s="37"/>
    </row>
    <row r="36" spans="2:26" ht="21" customHeight="1">
      <c r="B36" s="109"/>
      <c r="C36" s="75" t="s">
        <v>10</v>
      </c>
      <c r="D36" s="32"/>
      <c r="E36" s="32"/>
      <c r="F36" s="32"/>
      <c r="G36" s="32"/>
      <c r="H36" s="32"/>
      <c r="I36" s="32"/>
      <c r="J36" s="32"/>
      <c r="K36" s="32"/>
      <c r="L36" s="32"/>
      <c r="M36" s="127"/>
      <c r="N36" s="32"/>
      <c r="O36" s="235">
        <f>M36*(Tuition_Y1_Academic/2)*(Calc!G5-1)</f>
        <v>0</v>
      </c>
      <c r="P36" s="236"/>
      <c r="Q36" s="32"/>
      <c r="R36" s="163"/>
      <c r="S36" s="148"/>
      <c r="T36" s="132">
        <f>M36*Result_RA3_BaseSalary</f>
        <v>0</v>
      </c>
      <c r="U36" s="133">
        <f>T36*FringeRate_ResearchAssistant</f>
        <v>0</v>
      </c>
      <c r="V36" s="37"/>
    </row>
    <row r="37" spans="2:26" ht="21" customHeight="1">
      <c r="B37" s="109"/>
      <c r="C37" s="75" t="s">
        <v>29</v>
      </c>
      <c r="D37" s="32"/>
      <c r="E37" s="32"/>
      <c r="F37" s="32"/>
      <c r="G37" s="32"/>
      <c r="H37" s="32"/>
      <c r="I37" s="32"/>
      <c r="J37" s="32"/>
      <c r="K37" s="32"/>
      <c r="L37" s="32"/>
      <c r="M37" s="127"/>
      <c r="N37" s="32"/>
      <c r="O37" s="235">
        <f>M37*(Tuition_Y1_Academic/2)*(Calc!G6-1)</f>
        <v>0</v>
      </c>
      <c r="P37" s="236"/>
      <c r="Q37" s="32"/>
      <c r="R37" s="163"/>
      <c r="S37" s="148"/>
      <c r="T37" s="132">
        <f>M37*Result_RA4_BaseSalary</f>
        <v>0</v>
      </c>
      <c r="U37" s="133">
        <f>T37*FringeRate_ResearchAssistant</f>
        <v>0</v>
      </c>
      <c r="V37" s="37"/>
    </row>
    <row r="38" spans="2:26">
      <c r="B38" s="109"/>
      <c r="C38" s="31"/>
      <c r="D38" s="32"/>
      <c r="E38" s="32"/>
      <c r="F38" s="32"/>
      <c r="G38" s="32"/>
      <c r="H38" s="32"/>
      <c r="I38" s="32"/>
      <c r="J38" s="32"/>
      <c r="K38" s="32"/>
      <c r="L38" s="32"/>
      <c r="M38" s="32"/>
      <c r="N38" s="32"/>
      <c r="O38" s="32"/>
      <c r="P38" s="32"/>
      <c r="Q38" s="32"/>
      <c r="R38" s="163"/>
      <c r="S38" s="66"/>
      <c r="T38" s="63"/>
      <c r="U38" s="64"/>
      <c r="V38" s="37"/>
    </row>
    <row r="39" spans="2:26" ht="26.25" customHeight="1">
      <c r="B39" s="109"/>
      <c r="C39" s="58" t="s">
        <v>17</v>
      </c>
      <c r="D39" s="232" t="s">
        <v>31</v>
      </c>
      <c r="E39" s="232"/>
      <c r="F39" s="232"/>
      <c r="G39" s="226" t="s">
        <v>32</v>
      </c>
      <c r="H39" s="227"/>
      <c r="I39" s="241" t="s">
        <v>33</v>
      </c>
      <c r="J39" s="241"/>
      <c r="K39" s="241"/>
      <c r="L39" s="52"/>
      <c r="M39" s="112" t="s">
        <v>34</v>
      </c>
      <c r="N39" s="52"/>
      <c r="O39" s="234" t="s">
        <v>35</v>
      </c>
      <c r="P39" s="234"/>
      <c r="Q39" s="52"/>
      <c r="R39" s="163"/>
      <c r="S39" s="66"/>
      <c r="T39" s="61"/>
      <c r="U39" s="62"/>
      <c r="V39" s="37"/>
    </row>
    <row r="40" spans="2:26" ht="5.0999999999999996" customHeight="1" thickBot="1">
      <c r="B40" s="109"/>
      <c r="C40" s="59"/>
      <c r="D40" s="199"/>
      <c r="E40" s="141"/>
      <c r="F40" s="141"/>
      <c r="G40" s="141"/>
      <c r="H40" s="141"/>
      <c r="I40" s="141"/>
      <c r="J40" s="198"/>
      <c r="K40" s="198"/>
      <c r="L40" s="32"/>
      <c r="M40" s="197"/>
      <c r="N40" s="32"/>
      <c r="O40" s="197"/>
      <c r="P40" s="197"/>
      <c r="Q40" s="32"/>
      <c r="R40" s="163"/>
      <c r="S40" s="66"/>
      <c r="T40" s="61"/>
      <c r="U40" s="62"/>
      <c r="V40" s="37"/>
    </row>
    <row r="41" spans="2:26" ht="18" customHeight="1">
      <c r="B41" s="109"/>
      <c r="C41" s="51"/>
      <c r="D41" s="139" t="s">
        <v>36</v>
      </c>
      <c r="E41" s="32"/>
      <c r="F41" s="32"/>
      <c r="G41" s="149">
        <v>1</v>
      </c>
      <c r="H41" s="32"/>
      <c r="I41" s="240"/>
      <c r="J41" s="240"/>
      <c r="K41" s="240"/>
      <c r="L41" s="32"/>
      <c r="M41" s="144"/>
      <c r="N41" s="32"/>
      <c r="O41" s="221"/>
      <c r="P41" s="222"/>
      <c r="Q41" s="32"/>
      <c r="R41" s="165" t="str">
        <f>IF(OR(AND(G41=1,I41&gt;25),AND(G41=2,I41&gt;40),AND(G41=1,M41&gt;34),AND(G41=2,M41&gt;18)),"ERROR","")</f>
        <v/>
      </c>
      <c r="S41" s="148"/>
      <c r="T41" s="134">
        <f>IF(R41="",I41*M41*O41,0.01)</f>
        <v>0</v>
      </c>
      <c r="U41" s="135">
        <f>T41*FringeRate_StudentHourly</f>
        <v>0</v>
      </c>
      <c r="V41" s="37"/>
    </row>
    <row r="42" spans="2:26" ht="18" customHeight="1">
      <c r="B42" s="109"/>
      <c r="C42" s="51"/>
      <c r="D42" s="139" t="s">
        <v>37</v>
      </c>
      <c r="E42" s="32"/>
      <c r="F42" s="32"/>
      <c r="G42" s="149">
        <v>1</v>
      </c>
      <c r="H42" s="32"/>
      <c r="I42" s="240"/>
      <c r="J42" s="240"/>
      <c r="K42" s="240"/>
      <c r="L42" s="32"/>
      <c r="M42" s="144"/>
      <c r="N42" s="32"/>
      <c r="O42" s="221"/>
      <c r="P42" s="222"/>
      <c r="Q42" s="32"/>
      <c r="R42" s="165" t="str">
        <f>IF(OR(AND(G42=1,I42&gt;25),AND(G42=2,I42&gt;40),AND(G42=1,M42&gt;34),AND(G42=2,M42&gt;18)),"ERROR","")</f>
        <v/>
      </c>
      <c r="S42" s="148"/>
      <c r="T42" s="136">
        <f>IF(R42="",I42*M42*O42,0.01)</f>
        <v>0</v>
      </c>
      <c r="U42" s="137">
        <f>T42*FringeRate_StudentHourly</f>
        <v>0</v>
      </c>
      <c r="V42" s="37"/>
    </row>
    <row r="43" spans="2:26" ht="18" customHeight="1">
      <c r="B43" s="109"/>
      <c r="C43" s="51"/>
      <c r="D43" s="139" t="s">
        <v>38</v>
      </c>
      <c r="E43" s="32"/>
      <c r="F43" s="32"/>
      <c r="G43" s="149">
        <v>1</v>
      </c>
      <c r="H43" s="32"/>
      <c r="I43" s="240"/>
      <c r="J43" s="240"/>
      <c r="K43" s="240"/>
      <c r="L43" s="32"/>
      <c r="M43" s="144"/>
      <c r="N43" s="32"/>
      <c r="O43" s="221"/>
      <c r="P43" s="222"/>
      <c r="Q43" s="32"/>
      <c r="R43" s="165" t="str">
        <f>IF(OR(AND(G43=1,I43&gt;25),AND(G43=2,I43&gt;40),AND(G43=1,M43&gt;34),AND(G43=2,M43&gt;18)),"ERROR","")</f>
        <v/>
      </c>
      <c r="S43" s="148"/>
      <c r="T43" s="136">
        <f>IF(R43="",I43*M43*O43,0.01)</f>
        <v>0</v>
      </c>
      <c r="U43" s="137">
        <f>T43*FringeRate_StudentHourly</f>
        <v>0</v>
      </c>
      <c r="V43" s="37"/>
    </row>
    <row r="44" spans="2:26" ht="18" customHeight="1" thickBot="1">
      <c r="B44" s="109"/>
      <c r="C44" s="51"/>
      <c r="D44" s="139" t="s">
        <v>39</v>
      </c>
      <c r="E44" s="32"/>
      <c r="F44" s="32"/>
      <c r="G44" s="149">
        <v>1</v>
      </c>
      <c r="H44" s="32"/>
      <c r="I44" s="240"/>
      <c r="J44" s="240"/>
      <c r="K44" s="240"/>
      <c r="L44" s="32"/>
      <c r="M44" s="144"/>
      <c r="N44" s="32"/>
      <c r="O44" s="221"/>
      <c r="P44" s="222"/>
      <c r="Q44" s="32"/>
      <c r="R44" s="165"/>
      <c r="S44" s="165"/>
      <c r="T44" s="145">
        <f>IF(R44="",I44*M44*O44,0.01)</f>
        <v>0</v>
      </c>
      <c r="U44" s="146">
        <f>T44*FringeRate_StudentHourly</f>
        <v>0</v>
      </c>
      <c r="V44" s="37"/>
    </row>
    <row r="45" spans="2:26" ht="12.75" customHeight="1" thickBot="1">
      <c r="B45" s="109"/>
      <c r="C45" s="31"/>
      <c r="D45" s="32"/>
      <c r="E45" s="32"/>
      <c r="F45" s="32"/>
      <c r="G45" s="32"/>
      <c r="H45" s="32"/>
      <c r="I45" s="32"/>
      <c r="J45" s="32"/>
      <c r="K45" s="32"/>
      <c r="L45" s="32"/>
      <c r="M45" s="32"/>
      <c r="N45" s="32"/>
      <c r="O45" s="32"/>
      <c r="P45" s="32"/>
      <c r="Q45" s="32"/>
      <c r="R45" s="32"/>
      <c r="S45" s="32"/>
      <c r="T45" s="32"/>
      <c r="U45" s="33"/>
      <c r="V45" s="37"/>
    </row>
    <row r="46" spans="2:26" ht="5.0999999999999996" customHeight="1" thickBot="1">
      <c r="B46" s="109"/>
      <c r="C46" s="38"/>
      <c r="D46" s="38"/>
      <c r="E46" s="38"/>
      <c r="F46" s="38"/>
      <c r="G46" s="38"/>
      <c r="H46" s="38"/>
      <c r="I46" s="38"/>
      <c r="J46" s="38"/>
      <c r="K46" s="38"/>
      <c r="L46" s="38"/>
      <c r="M46" s="38"/>
      <c r="N46" s="38"/>
      <c r="O46" s="38"/>
      <c r="P46" s="38"/>
      <c r="Q46" s="38"/>
      <c r="R46" s="38"/>
      <c r="S46" s="38"/>
      <c r="T46" s="38"/>
      <c r="U46" s="38"/>
      <c r="V46" s="37"/>
    </row>
    <row r="47" spans="2:26" ht="15" customHeight="1">
      <c r="B47" s="167"/>
      <c r="C47" s="53" t="s">
        <v>21</v>
      </c>
      <c r="D47" s="54" t="s">
        <v>41</v>
      </c>
      <c r="E47" s="55"/>
      <c r="F47" s="55"/>
      <c r="G47" s="55"/>
      <c r="H47" s="55"/>
      <c r="I47" s="55"/>
      <c r="J47" s="55"/>
      <c r="K47" s="55"/>
      <c r="L47" s="55"/>
      <c r="M47" s="55"/>
      <c r="N47" s="55"/>
      <c r="O47" s="55"/>
      <c r="P47" s="55"/>
      <c r="Q47" s="55"/>
      <c r="R47" s="55"/>
      <c r="S47" s="55"/>
      <c r="T47" s="258" t="s">
        <v>6</v>
      </c>
      <c r="U47" s="259"/>
      <c r="V47" s="37"/>
    </row>
    <row r="48" spans="2:26">
      <c r="B48" s="167"/>
      <c r="C48" s="31"/>
      <c r="D48" s="233" t="s">
        <v>42</v>
      </c>
      <c r="E48" s="233"/>
      <c r="F48" s="233"/>
      <c r="G48" s="233"/>
      <c r="H48" s="233"/>
      <c r="I48" s="233"/>
      <c r="J48" s="233"/>
      <c r="K48" s="233"/>
      <c r="L48" s="233"/>
      <c r="M48" s="233"/>
      <c r="N48" s="233"/>
      <c r="O48" s="233"/>
      <c r="P48" s="233"/>
      <c r="Q48" s="233"/>
      <c r="R48" s="233"/>
      <c r="S48" s="200"/>
      <c r="T48" s="260"/>
      <c r="U48" s="261"/>
      <c r="V48" s="37"/>
    </row>
    <row r="49" spans="2:22" ht="5.0999999999999996" customHeight="1">
      <c r="B49" s="167"/>
      <c r="C49" s="56"/>
      <c r="D49" s="52"/>
      <c r="E49" s="52"/>
      <c r="F49" s="52"/>
      <c r="G49" s="52"/>
      <c r="H49" s="52"/>
      <c r="I49" s="52"/>
      <c r="J49" s="52"/>
      <c r="K49" s="52"/>
      <c r="L49" s="52"/>
      <c r="M49" s="52"/>
      <c r="N49" s="52"/>
      <c r="O49" s="52"/>
      <c r="P49" s="52"/>
      <c r="Q49" s="52"/>
      <c r="R49" s="52"/>
      <c r="S49" s="105"/>
      <c r="T49" s="262"/>
      <c r="U49" s="263"/>
      <c r="V49" s="37"/>
    </row>
    <row r="50" spans="2:22" ht="18" customHeight="1">
      <c r="B50" s="109"/>
      <c r="C50" s="60" t="s">
        <v>27</v>
      </c>
      <c r="D50" s="230" t="s">
        <v>43</v>
      </c>
      <c r="E50" s="231"/>
      <c r="F50" s="231"/>
      <c r="G50" s="231"/>
      <c r="H50" s="231"/>
      <c r="I50" s="143"/>
      <c r="J50" s="32"/>
      <c r="K50" s="32"/>
      <c r="L50" s="32"/>
      <c r="M50" s="32"/>
      <c r="N50" s="32"/>
      <c r="O50" s="32"/>
      <c r="P50" s="32"/>
      <c r="Q50" s="32"/>
      <c r="R50" s="32"/>
      <c r="S50" s="32"/>
      <c r="T50" s="333"/>
      <c r="U50" s="334"/>
      <c r="V50" s="37"/>
    </row>
    <row r="51" spans="2:22" ht="18" customHeight="1">
      <c r="B51" s="109"/>
      <c r="C51" s="51"/>
      <c r="D51" s="223"/>
      <c r="E51" s="228"/>
      <c r="F51" s="228"/>
      <c r="G51" s="228"/>
      <c r="H51" s="228"/>
      <c r="I51" s="228"/>
      <c r="J51" s="228"/>
      <c r="K51" s="228"/>
      <c r="L51" s="228"/>
      <c r="M51" s="228"/>
      <c r="N51" s="228"/>
      <c r="O51" s="228"/>
      <c r="P51" s="228"/>
      <c r="Q51" s="229"/>
      <c r="R51" s="32"/>
      <c r="S51" s="32"/>
      <c r="T51" s="264"/>
      <c r="U51" s="265"/>
      <c r="V51" s="37"/>
    </row>
    <row r="52" spans="2:22" ht="18" customHeight="1">
      <c r="B52" s="109"/>
      <c r="C52" s="51"/>
      <c r="D52" s="223"/>
      <c r="E52" s="228"/>
      <c r="F52" s="228"/>
      <c r="G52" s="228"/>
      <c r="H52" s="228"/>
      <c r="I52" s="228"/>
      <c r="J52" s="228"/>
      <c r="K52" s="228"/>
      <c r="L52" s="228"/>
      <c r="M52" s="228"/>
      <c r="N52" s="228"/>
      <c r="O52" s="228"/>
      <c r="P52" s="228"/>
      <c r="Q52" s="229"/>
      <c r="R52" s="32"/>
      <c r="S52" s="32"/>
      <c r="T52" s="264"/>
      <c r="U52" s="265"/>
      <c r="V52" s="37"/>
    </row>
    <row r="53" spans="2:22" ht="18" customHeight="1">
      <c r="B53" s="109"/>
      <c r="C53" s="51"/>
      <c r="D53" s="223"/>
      <c r="E53" s="228"/>
      <c r="F53" s="228"/>
      <c r="G53" s="228"/>
      <c r="H53" s="228"/>
      <c r="I53" s="228"/>
      <c r="J53" s="228"/>
      <c r="K53" s="228"/>
      <c r="L53" s="228"/>
      <c r="M53" s="228"/>
      <c r="N53" s="228"/>
      <c r="O53" s="228"/>
      <c r="P53" s="228"/>
      <c r="Q53" s="229"/>
      <c r="R53" s="32"/>
      <c r="S53" s="32"/>
      <c r="T53" s="264"/>
      <c r="U53" s="265"/>
      <c r="V53" s="37"/>
    </row>
    <row r="54" spans="2:22" ht="18" customHeight="1">
      <c r="B54" s="109"/>
      <c r="C54" s="51"/>
      <c r="D54" s="223"/>
      <c r="E54" s="228"/>
      <c r="F54" s="228"/>
      <c r="G54" s="228"/>
      <c r="H54" s="228"/>
      <c r="I54" s="228"/>
      <c r="J54" s="228"/>
      <c r="K54" s="228"/>
      <c r="L54" s="228"/>
      <c r="M54" s="228"/>
      <c r="N54" s="228"/>
      <c r="O54" s="228"/>
      <c r="P54" s="228"/>
      <c r="Q54" s="229"/>
      <c r="R54" s="32"/>
      <c r="S54" s="32"/>
      <c r="T54" s="264"/>
      <c r="U54" s="265"/>
      <c r="V54" s="37"/>
    </row>
    <row r="55" spans="2:22" ht="18" customHeight="1">
      <c r="B55" s="109"/>
      <c r="C55" s="51"/>
      <c r="D55" s="223"/>
      <c r="E55" s="228"/>
      <c r="F55" s="228"/>
      <c r="G55" s="228"/>
      <c r="H55" s="228"/>
      <c r="I55" s="228"/>
      <c r="J55" s="228"/>
      <c r="K55" s="228"/>
      <c r="L55" s="228"/>
      <c r="M55" s="228"/>
      <c r="N55" s="228"/>
      <c r="O55" s="228"/>
      <c r="P55" s="228"/>
      <c r="Q55" s="229"/>
      <c r="R55" s="32"/>
      <c r="S55" s="32"/>
      <c r="T55" s="264"/>
      <c r="U55" s="265"/>
      <c r="V55" s="37"/>
    </row>
    <row r="56" spans="2:22" ht="18" customHeight="1">
      <c r="B56" s="109"/>
      <c r="C56" s="59" t="s">
        <v>30</v>
      </c>
      <c r="D56" s="337" t="s">
        <v>44</v>
      </c>
      <c r="E56" s="231"/>
      <c r="F56" s="231"/>
      <c r="G56" s="231"/>
      <c r="H56" s="231"/>
      <c r="I56" s="143"/>
      <c r="J56" s="32"/>
      <c r="K56" s="32"/>
      <c r="L56" s="32"/>
      <c r="M56" s="32"/>
      <c r="N56" s="32"/>
      <c r="O56" s="32"/>
      <c r="P56" s="32"/>
      <c r="Q56" s="32"/>
      <c r="R56" s="32"/>
      <c r="S56" s="32"/>
      <c r="T56" s="322"/>
      <c r="U56" s="323"/>
      <c r="V56" s="37"/>
    </row>
    <row r="57" spans="2:22" ht="18" customHeight="1">
      <c r="B57" s="109"/>
      <c r="C57" s="51"/>
      <c r="D57" s="223"/>
      <c r="E57" s="224"/>
      <c r="F57" s="224"/>
      <c r="G57" s="224"/>
      <c r="H57" s="224"/>
      <c r="I57" s="224"/>
      <c r="J57" s="224"/>
      <c r="K57" s="224"/>
      <c r="L57" s="224"/>
      <c r="M57" s="224"/>
      <c r="N57" s="224"/>
      <c r="O57" s="224"/>
      <c r="P57" s="224"/>
      <c r="Q57" s="225"/>
      <c r="R57" s="32"/>
      <c r="S57" s="32"/>
      <c r="T57" s="264"/>
      <c r="U57" s="265"/>
      <c r="V57" s="37"/>
    </row>
    <row r="58" spans="2:22" ht="18" customHeight="1">
      <c r="B58" s="109"/>
      <c r="C58" s="51"/>
      <c r="D58" s="223"/>
      <c r="E58" s="224"/>
      <c r="F58" s="224"/>
      <c r="G58" s="224"/>
      <c r="H58" s="224"/>
      <c r="I58" s="224"/>
      <c r="J58" s="224"/>
      <c r="K58" s="224"/>
      <c r="L58" s="224"/>
      <c r="M58" s="224"/>
      <c r="N58" s="224"/>
      <c r="O58" s="224"/>
      <c r="P58" s="224"/>
      <c r="Q58" s="225"/>
      <c r="R58" s="32"/>
      <c r="S58" s="32"/>
      <c r="T58" s="264"/>
      <c r="U58" s="265"/>
      <c r="V58" s="37"/>
    </row>
    <row r="59" spans="2:22" ht="18" customHeight="1">
      <c r="B59" s="109"/>
      <c r="C59" s="59" t="s">
        <v>205</v>
      </c>
      <c r="D59" s="337" t="s">
        <v>196</v>
      </c>
      <c r="E59" s="231"/>
      <c r="F59" s="231"/>
      <c r="G59" s="231"/>
      <c r="H59" s="231"/>
      <c r="I59" s="143"/>
      <c r="J59" s="32"/>
      <c r="K59" s="32"/>
      <c r="L59" s="32"/>
      <c r="M59" s="32"/>
      <c r="N59" s="32"/>
      <c r="O59" s="32"/>
      <c r="P59" s="32"/>
      <c r="Q59" s="32"/>
      <c r="R59" s="32"/>
      <c r="S59" s="32"/>
      <c r="T59" s="322"/>
      <c r="U59" s="323"/>
      <c r="V59" s="37"/>
    </row>
    <row r="60" spans="2:22" ht="18" customHeight="1">
      <c r="B60" s="109"/>
      <c r="C60" s="51"/>
      <c r="D60" s="223"/>
      <c r="E60" s="224"/>
      <c r="F60" s="224"/>
      <c r="G60" s="224"/>
      <c r="H60" s="224"/>
      <c r="I60" s="224"/>
      <c r="J60" s="224"/>
      <c r="K60" s="224"/>
      <c r="L60" s="224"/>
      <c r="M60" s="224"/>
      <c r="N60" s="224"/>
      <c r="O60" s="224"/>
      <c r="P60" s="224"/>
      <c r="Q60" s="225"/>
      <c r="R60" s="32"/>
      <c r="S60" s="32"/>
      <c r="T60" s="264"/>
      <c r="U60" s="265"/>
      <c r="V60" s="37"/>
    </row>
    <row r="61" spans="2:22" ht="18" customHeight="1">
      <c r="B61" s="109"/>
      <c r="C61" s="59" t="s">
        <v>206</v>
      </c>
      <c r="D61" s="337" t="s">
        <v>46</v>
      </c>
      <c r="E61" s="231"/>
      <c r="F61" s="231"/>
      <c r="G61" s="231"/>
      <c r="H61" s="231"/>
      <c r="I61" s="143"/>
      <c r="J61" s="32"/>
      <c r="K61" s="32"/>
      <c r="L61" s="32"/>
      <c r="M61" s="32"/>
      <c r="N61" s="32"/>
      <c r="O61" s="32"/>
      <c r="P61" s="32"/>
      <c r="Q61" s="32"/>
      <c r="R61" s="32"/>
      <c r="S61" s="32"/>
      <c r="T61" s="322"/>
      <c r="U61" s="323"/>
      <c r="V61" s="37"/>
    </row>
    <row r="62" spans="2:22" ht="18" customHeight="1">
      <c r="B62" s="109"/>
      <c r="C62" s="51"/>
      <c r="D62" s="223"/>
      <c r="E62" s="224"/>
      <c r="F62" s="224"/>
      <c r="G62" s="224"/>
      <c r="H62" s="224"/>
      <c r="I62" s="224"/>
      <c r="J62" s="224"/>
      <c r="K62" s="224"/>
      <c r="L62" s="224"/>
      <c r="M62" s="224"/>
      <c r="N62" s="224"/>
      <c r="O62" s="224"/>
      <c r="P62" s="224"/>
      <c r="Q62" s="225"/>
      <c r="R62" s="32"/>
      <c r="S62" s="32"/>
      <c r="T62" s="264"/>
      <c r="U62" s="265"/>
      <c r="V62" s="37"/>
    </row>
    <row r="63" spans="2:22" ht="18" customHeight="1">
      <c r="B63" s="109"/>
      <c r="C63" s="51"/>
      <c r="D63" s="223"/>
      <c r="E63" s="224"/>
      <c r="F63" s="224"/>
      <c r="G63" s="224"/>
      <c r="H63" s="224"/>
      <c r="I63" s="224"/>
      <c r="J63" s="224"/>
      <c r="K63" s="224"/>
      <c r="L63" s="224"/>
      <c r="M63" s="224"/>
      <c r="N63" s="224"/>
      <c r="O63" s="224"/>
      <c r="P63" s="224"/>
      <c r="Q63" s="225"/>
      <c r="R63" s="32"/>
      <c r="S63" s="32"/>
      <c r="T63" s="264"/>
      <c r="U63" s="265"/>
      <c r="V63" s="37"/>
    </row>
    <row r="64" spans="2:22" ht="18" customHeight="1">
      <c r="B64" s="109"/>
      <c r="C64" s="51"/>
      <c r="D64" s="223"/>
      <c r="E64" s="224"/>
      <c r="F64" s="224"/>
      <c r="G64" s="224"/>
      <c r="H64" s="224"/>
      <c r="I64" s="224"/>
      <c r="J64" s="224"/>
      <c r="K64" s="224"/>
      <c r="L64" s="224"/>
      <c r="M64" s="224"/>
      <c r="N64" s="224"/>
      <c r="O64" s="224"/>
      <c r="P64" s="224"/>
      <c r="Q64" s="225"/>
      <c r="R64" s="32"/>
      <c r="S64" s="32"/>
      <c r="T64" s="264"/>
      <c r="U64" s="265"/>
      <c r="V64" s="37"/>
    </row>
    <row r="65" spans="2:22" ht="18" customHeight="1">
      <c r="B65" s="109"/>
      <c r="C65" s="51"/>
      <c r="D65" s="223"/>
      <c r="E65" s="224"/>
      <c r="F65" s="224"/>
      <c r="G65" s="224"/>
      <c r="H65" s="224"/>
      <c r="I65" s="224"/>
      <c r="J65" s="224"/>
      <c r="K65" s="224"/>
      <c r="L65" s="224"/>
      <c r="M65" s="224"/>
      <c r="N65" s="224"/>
      <c r="O65" s="224"/>
      <c r="P65" s="224"/>
      <c r="Q65" s="225"/>
      <c r="R65" s="32"/>
      <c r="S65" s="32"/>
      <c r="T65" s="264"/>
      <c r="U65" s="265"/>
      <c r="V65" s="37"/>
    </row>
    <row r="66" spans="2:22" ht="13.5" thickBot="1">
      <c r="B66" s="109"/>
      <c r="C66" s="31"/>
      <c r="D66" s="32"/>
      <c r="E66" s="32"/>
      <c r="F66" s="32"/>
      <c r="G66" s="32"/>
      <c r="H66" s="32"/>
      <c r="I66" s="32"/>
      <c r="J66" s="32"/>
      <c r="K66" s="32"/>
      <c r="L66" s="32"/>
      <c r="M66" s="32"/>
      <c r="N66" s="32"/>
      <c r="O66" s="32"/>
      <c r="P66" s="32"/>
      <c r="Q66" s="32"/>
      <c r="R66" s="32"/>
      <c r="S66" s="32"/>
      <c r="T66" s="32"/>
      <c r="U66" s="33"/>
      <c r="V66" s="37"/>
    </row>
    <row r="67" spans="2:22" ht="5.0999999999999996" customHeight="1" thickBot="1">
      <c r="B67" s="109"/>
      <c r="C67" s="38"/>
      <c r="D67" s="38"/>
      <c r="E67" s="38"/>
      <c r="F67" s="38"/>
      <c r="G67" s="38"/>
      <c r="H67" s="38"/>
      <c r="I67" s="38"/>
      <c r="J67" s="38"/>
      <c r="K67" s="38"/>
      <c r="L67" s="38"/>
      <c r="M67" s="38"/>
      <c r="N67" s="38"/>
      <c r="O67" s="38"/>
      <c r="P67" s="38"/>
      <c r="Q67" s="38"/>
      <c r="R67" s="38"/>
      <c r="S67" s="38"/>
      <c r="T67" s="38"/>
      <c r="U67" s="38"/>
      <c r="V67" s="37"/>
    </row>
    <row r="68" spans="2:22" ht="15" customHeight="1">
      <c r="B68" s="109"/>
      <c r="C68" s="53" t="s">
        <v>40</v>
      </c>
      <c r="D68" s="54" t="s">
        <v>47</v>
      </c>
      <c r="E68" s="32"/>
      <c r="F68" s="32"/>
      <c r="G68" s="32"/>
      <c r="H68" s="32"/>
      <c r="I68" s="32"/>
      <c r="J68" s="32"/>
      <c r="K68" s="32"/>
      <c r="L68" s="32"/>
      <c r="M68" s="32"/>
      <c r="N68" s="32"/>
      <c r="O68" s="32"/>
      <c r="P68" s="32"/>
      <c r="Q68" s="32"/>
      <c r="R68" s="32"/>
      <c r="S68" s="32"/>
      <c r="T68" s="258" t="s">
        <v>6</v>
      </c>
      <c r="U68" s="259"/>
      <c r="V68" s="37"/>
    </row>
    <row r="69" spans="2:22">
      <c r="B69" s="109"/>
      <c r="C69" s="56"/>
      <c r="D69" s="52"/>
      <c r="E69" s="52"/>
      <c r="F69" s="52"/>
      <c r="G69" s="52"/>
      <c r="H69" s="52"/>
      <c r="I69" s="52"/>
      <c r="J69" s="52"/>
      <c r="K69" s="52"/>
      <c r="L69" s="52"/>
      <c r="M69" s="52"/>
      <c r="N69" s="52"/>
      <c r="O69" s="52"/>
      <c r="P69" s="52"/>
      <c r="Q69" s="52"/>
      <c r="R69" s="52"/>
      <c r="S69" s="105"/>
      <c r="T69" s="262"/>
      <c r="U69" s="263"/>
      <c r="V69" s="37"/>
    </row>
    <row r="70" spans="2:22">
      <c r="B70" s="109"/>
      <c r="C70" s="31"/>
      <c r="D70" s="32"/>
      <c r="E70" s="32"/>
      <c r="F70" s="32"/>
      <c r="G70" s="32"/>
      <c r="H70" s="32"/>
      <c r="I70" s="32"/>
      <c r="J70" s="32"/>
      <c r="K70" s="32"/>
      <c r="L70" s="32"/>
      <c r="M70" s="32"/>
      <c r="N70" s="32"/>
      <c r="O70" s="32"/>
      <c r="P70" s="32"/>
      <c r="Q70" s="32"/>
      <c r="R70" s="32"/>
      <c r="S70" s="32"/>
      <c r="T70" s="317"/>
      <c r="U70" s="318"/>
      <c r="V70" s="37"/>
    </row>
    <row r="71" spans="2:22">
      <c r="B71" s="109"/>
      <c r="C71" s="31"/>
      <c r="D71" s="44" t="s">
        <v>189</v>
      </c>
      <c r="E71" s="44"/>
      <c r="F71" s="32"/>
      <c r="G71" s="32"/>
      <c r="H71" s="32"/>
      <c r="I71" s="32"/>
      <c r="J71" s="32"/>
      <c r="K71" s="32"/>
      <c r="L71" s="32"/>
      <c r="M71" s="32"/>
      <c r="N71" s="32"/>
      <c r="O71" s="32"/>
      <c r="P71" s="32"/>
      <c r="Q71" s="32"/>
      <c r="R71" s="32"/>
      <c r="S71" s="32"/>
      <c r="T71" s="248">
        <f>SUM(T14:T16, T21:T28, T34:T44)</f>
        <v>0</v>
      </c>
      <c r="U71" s="321"/>
      <c r="V71" s="37"/>
    </row>
    <row r="72" spans="2:22">
      <c r="B72" s="109"/>
      <c r="C72" s="31"/>
      <c r="D72" s="44"/>
      <c r="E72" s="139" t="s">
        <v>198</v>
      </c>
      <c r="F72" s="32"/>
      <c r="G72" s="32"/>
      <c r="H72" s="32"/>
      <c r="I72" s="32"/>
      <c r="J72" s="32"/>
      <c r="K72" s="268">
        <f>SUM(U14:U16,U21:U28,U34:U37,U41:U44)</f>
        <v>0</v>
      </c>
      <c r="L72" s="269"/>
      <c r="M72" s="270"/>
      <c r="N72" s="32"/>
      <c r="O72" s="32"/>
      <c r="P72" s="32"/>
      <c r="Q72" s="32"/>
      <c r="R72" s="32"/>
      <c r="S72" s="32"/>
      <c r="T72" s="114"/>
      <c r="U72" s="115"/>
      <c r="V72" s="37"/>
    </row>
    <row r="73" spans="2:22">
      <c r="B73" s="109"/>
      <c r="C73" s="31"/>
      <c r="D73" s="44" t="s">
        <v>201</v>
      </c>
      <c r="E73" s="44"/>
      <c r="F73" s="32"/>
      <c r="G73" s="32"/>
      <c r="H73" s="32"/>
      <c r="I73" s="32"/>
      <c r="J73" s="32"/>
      <c r="K73" s="32"/>
      <c r="L73" s="32"/>
      <c r="M73" s="32"/>
      <c r="N73" s="32"/>
      <c r="O73" s="32"/>
      <c r="P73" s="32"/>
      <c r="Q73" s="32"/>
      <c r="R73" s="32"/>
      <c r="S73" s="32"/>
      <c r="T73" s="248">
        <f>SUM(O34:P37)</f>
        <v>0</v>
      </c>
      <c r="U73" s="249"/>
      <c r="V73" s="37"/>
    </row>
    <row r="74" spans="2:22">
      <c r="B74" s="109"/>
      <c r="C74" s="31"/>
      <c r="D74" s="44" t="s">
        <v>202</v>
      </c>
      <c r="E74" s="44"/>
      <c r="F74" s="32"/>
      <c r="G74" s="32"/>
      <c r="H74" s="32"/>
      <c r="I74" s="32"/>
      <c r="J74" s="32"/>
      <c r="K74" s="32"/>
      <c r="L74" s="32"/>
      <c r="M74" s="32"/>
      <c r="N74" s="32"/>
      <c r="O74" s="32"/>
      <c r="P74" s="32"/>
      <c r="Q74" s="32"/>
      <c r="R74" s="32"/>
      <c r="S74" s="32"/>
      <c r="T74" s="313">
        <f>SUM(T51:U65)</f>
        <v>0</v>
      </c>
      <c r="U74" s="314"/>
      <c r="V74" s="37"/>
    </row>
    <row r="75" spans="2:22" ht="13.5" thickBot="1">
      <c r="B75" s="109"/>
      <c r="C75" s="31"/>
      <c r="D75" s="32"/>
      <c r="E75" s="32"/>
      <c r="F75" s="32"/>
      <c r="G75" s="32"/>
      <c r="H75" s="32"/>
      <c r="I75" s="32"/>
      <c r="J75" s="32"/>
      <c r="K75" s="32"/>
      <c r="L75" s="32"/>
      <c r="M75" s="32"/>
      <c r="N75" s="32"/>
      <c r="O75" s="32"/>
      <c r="P75" s="32"/>
      <c r="Q75" s="32"/>
      <c r="R75" s="32"/>
      <c r="S75" s="32"/>
      <c r="T75" s="319"/>
      <c r="U75" s="320"/>
      <c r="V75" s="37"/>
    </row>
    <row r="76" spans="2:22" ht="16.5" thickBot="1">
      <c r="B76" s="109"/>
      <c r="C76" s="31"/>
      <c r="D76" s="65" t="s">
        <v>197</v>
      </c>
      <c r="E76" s="32"/>
      <c r="F76" s="32"/>
      <c r="G76" s="32"/>
      <c r="H76" s="32"/>
      <c r="I76" s="32"/>
      <c r="J76" s="32"/>
      <c r="K76" s="32"/>
      <c r="L76" s="32"/>
      <c r="M76" s="32"/>
      <c r="N76" s="32"/>
      <c r="O76" s="32"/>
      <c r="P76" s="32"/>
      <c r="Q76" s="32"/>
      <c r="R76" s="156" t="str">
        <f>IF(Result_TotalCosts&gt;50000,"ERROR","")</f>
        <v/>
      </c>
      <c r="S76" s="156"/>
      <c r="T76" s="315">
        <f>SUM(T71+K72+T73+T74)</f>
        <v>0</v>
      </c>
      <c r="U76" s="316"/>
      <c r="V76" s="37"/>
    </row>
    <row r="77" spans="2:22" ht="15.75" customHeight="1">
      <c r="B77" s="109"/>
      <c r="C77" s="31"/>
      <c r="D77" s="65"/>
      <c r="E77" s="65"/>
      <c r="F77" s="312" t="s">
        <v>48</v>
      </c>
      <c r="G77" s="312"/>
      <c r="H77" s="237" t="s">
        <v>49</v>
      </c>
      <c r="I77" s="237"/>
      <c r="J77" s="32"/>
      <c r="K77" s="32"/>
      <c r="L77" s="32"/>
      <c r="M77" s="324" t="str">
        <f>IF(Result_TotalCosts&gt;50000,"Total costs including fringe are limited to $50,000.","")</f>
        <v/>
      </c>
      <c r="N77" s="324"/>
      <c r="O77" s="324"/>
      <c r="P77" s="324"/>
      <c r="Q77" s="324"/>
      <c r="R77" s="324"/>
      <c r="S77" s="324"/>
      <c r="T77" s="324"/>
      <c r="U77" s="325"/>
      <c r="V77" s="37"/>
    </row>
    <row r="78" spans="2:22" ht="15.75">
      <c r="B78" s="109"/>
      <c r="C78" s="31"/>
      <c r="D78" s="65"/>
      <c r="E78" s="65"/>
      <c r="F78" s="232"/>
      <c r="G78" s="232"/>
      <c r="H78" s="237"/>
      <c r="I78" s="237"/>
      <c r="J78" s="32"/>
      <c r="K78" s="32"/>
      <c r="L78" s="32"/>
      <c r="M78" s="324"/>
      <c r="N78" s="324"/>
      <c r="O78" s="324"/>
      <c r="P78" s="324"/>
      <c r="Q78" s="324"/>
      <c r="R78" s="324"/>
      <c r="S78" s="324"/>
      <c r="T78" s="324"/>
      <c r="U78" s="325"/>
      <c r="V78" s="37"/>
    </row>
    <row r="79" spans="2:22" ht="15.75">
      <c r="B79" s="109"/>
      <c r="C79" s="31"/>
      <c r="D79" s="65"/>
      <c r="E79" s="65"/>
      <c r="F79" s="220">
        <f>Result_TotalCosts+K72</f>
        <v>0</v>
      </c>
      <c r="G79" s="220"/>
      <c r="H79" s="238">
        <f>F79*3</f>
        <v>0</v>
      </c>
      <c r="I79" s="239"/>
      <c r="J79" s="32"/>
      <c r="K79" s="32"/>
      <c r="L79" s="32"/>
      <c r="M79" s="324"/>
      <c r="N79" s="324"/>
      <c r="O79" s="324"/>
      <c r="P79" s="324"/>
      <c r="Q79" s="324"/>
      <c r="R79" s="324"/>
      <c r="S79" s="324"/>
      <c r="T79" s="324"/>
      <c r="U79" s="325"/>
      <c r="V79" s="37"/>
    </row>
    <row r="80" spans="2:22" ht="13.5" thickBot="1">
      <c r="B80" s="109"/>
      <c r="C80" s="34"/>
      <c r="D80" s="35"/>
      <c r="E80" s="35"/>
      <c r="F80" s="35"/>
      <c r="G80" s="35"/>
      <c r="H80" s="35"/>
      <c r="I80" s="35"/>
      <c r="J80" s="35"/>
      <c r="K80" s="35"/>
      <c r="L80" s="35"/>
      <c r="M80" s="35"/>
      <c r="N80" s="35"/>
      <c r="O80" s="35"/>
      <c r="P80" s="35"/>
      <c r="Q80" s="35"/>
      <c r="R80" s="35"/>
      <c r="S80" s="35"/>
      <c r="T80" s="35"/>
      <c r="U80" s="36"/>
      <c r="V80" s="37"/>
    </row>
    <row r="81" spans="2:22" ht="5.0999999999999996" customHeight="1" thickBot="1">
      <c r="B81" s="110"/>
      <c r="C81" s="43"/>
      <c r="D81" s="43"/>
      <c r="E81" s="43"/>
      <c r="F81" s="43"/>
      <c r="G81" s="43"/>
      <c r="H81" s="43"/>
      <c r="I81" s="43"/>
      <c r="J81" s="43"/>
      <c r="K81" s="43"/>
      <c r="L81" s="43"/>
      <c r="M81" s="43"/>
      <c r="N81" s="43"/>
      <c r="O81" s="43"/>
      <c r="P81" s="43"/>
      <c r="Q81" s="43"/>
      <c r="R81" s="43"/>
      <c r="S81" s="43"/>
      <c r="T81" s="43"/>
      <c r="U81" s="43"/>
      <c r="V81" s="40"/>
    </row>
  </sheetData>
  <sheetProtection algorithmName="SHA-512" hashValue="opjx/8aoqJ4/XjfTMNo0nXDQdhOM1KiPxmNU5L5OgroxiKt6+52p7GP3n9zKLdVTHRgG7CJxNF6pXbNqK/jvaw==" saltValue="EmCzr16mRrxvV4ZzgZcYiQ==" spinCount="100000" sheet="1" selectLockedCells="1"/>
  <mergeCells count="120">
    <mergeCell ref="C4:T4"/>
    <mergeCell ref="C3:T3"/>
    <mergeCell ref="T63:U63"/>
    <mergeCell ref="T64:U64"/>
    <mergeCell ref="T60:U60"/>
    <mergeCell ref="D58:Q58"/>
    <mergeCell ref="T50:U50"/>
    <mergeCell ref="U31:U32"/>
    <mergeCell ref="D60:Q60"/>
    <mergeCell ref="T57:U57"/>
    <mergeCell ref="T58:U58"/>
    <mergeCell ref="D56:H56"/>
    <mergeCell ref="D57:Q57"/>
    <mergeCell ref="T56:U56"/>
    <mergeCell ref="T53:U53"/>
    <mergeCell ref="T54:U54"/>
    <mergeCell ref="O44:P44"/>
    <mergeCell ref="I44:K44"/>
    <mergeCell ref="T31:T32"/>
    <mergeCell ref="O37:P37"/>
    <mergeCell ref="D61:H61"/>
    <mergeCell ref="D59:H59"/>
    <mergeCell ref="T62:U62"/>
    <mergeCell ref="O36:P36"/>
    <mergeCell ref="O19:P20"/>
    <mergeCell ref="D20:E20"/>
    <mergeCell ref="T19:T20"/>
    <mergeCell ref="F77:G78"/>
    <mergeCell ref="T74:U74"/>
    <mergeCell ref="T76:U76"/>
    <mergeCell ref="T70:U70"/>
    <mergeCell ref="T75:U75"/>
    <mergeCell ref="T68:U69"/>
    <mergeCell ref="T71:U71"/>
    <mergeCell ref="T65:U65"/>
    <mergeCell ref="T59:U59"/>
    <mergeCell ref="T51:U51"/>
    <mergeCell ref="T61:U61"/>
    <mergeCell ref="M77:U79"/>
    <mergeCell ref="O27:P27"/>
    <mergeCell ref="D32:E32"/>
    <mergeCell ref="L31:N32"/>
    <mergeCell ref="H31:H32"/>
    <mergeCell ref="O28:P28"/>
    <mergeCell ref="O31:P32"/>
    <mergeCell ref="D24:E24"/>
    <mergeCell ref="H7:U7"/>
    <mergeCell ref="C5:D6"/>
    <mergeCell ref="C7:D9"/>
    <mergeCell ref="D12:E12"/>
    <mergeCell ref="E5:U6"/>
    <mergeCell ref="O23:P23"/>
    <mergeCell ref="G17:H17"/>
    <mergeCell ref="D17:E17"/>
    <mergeCell ref="D25:H25"/>
    <mergeCell ref="D21:H21"/>
    <mergeCell ref="O24:P24"/>
    <mergeCell ref="D23:E23"/>
    <mergeCell ref="E7:G7"/>
    <mergeCell ref="E8:G8"/>
    <mergeCell ref="E9:G9"/>
    <mergeCell ref="G14:I14"/>
    <mergeCell ref="G15:I15"/>
    <mergeCell ref="G16:I16"/>
    <mergeCell ref="H8:U8"/>
    <mergeCell ref="H9:U9"/>
    <mergeCell ref="D14:E14"/>
    <mergeCell ref="L11:O12"/>
    <mergeCell ref="T11:T12"/>
    <mergeCell ref="U11:U12"/>
    <mergeCell ref="P11:R12"/>
    <mergeCell ref="D15:E15"/>
    <mergeCell ref="D16:E16"/>
    <mergeCell ref="R19:R20"/>
    <mergeCell ref="D28:E28"/>
    <mergeCell ref="G23:I23"/>
    <mergeCell ref="T73:U73"/>
    <mergeCell ref="G12:H12"/>
    <mergeCell ref="K11:K12"/>
    <mergeCell ref="K19:K20"/>
    <mergeCell ref="M19:M20"/>
    <mergeCell ref="G20:H20"/>
    <mergeCell ref="G24:I24"/>
    <mergeCell ref="G27:I27"/>
    <mergeCell ref="G28:I28"/>
    <mergeCell ref="T47:U49"/>
    <mergeCell ref="T52:U52"/>
    <mergeCell ref="T55:U55"/>
    <mergeCell ref="U19:U20"/>
    <mergeCell ref="R31:S32"/>
    <mergeCell ref="I31:K32"/>
    <mergeCell ref="F31:G32"/>
    <mergeCell ref="K72:M72"/>
    <mergeCell ref="D27:E27"/>
    <mergeCell ref="O34:P34"/>
    <mergeCell ref="O35:P35"/>
    <mergeCell ref="H77:I78"/>
    <mergeCell ref="H79:I79"/>
    <mergeCell ref="I41:K41"/>
    <mergeCell ref="I42:K42"/>
    <mergeCell ref="I43:K43"/>
    <mergeCell ref="O42:P42"/>
    <mergeCell ref="I39:K39"/>
    <mergeCell ref="D63:Q63"/>
    <mergeCell ref="D64:Q64"/>
    <mergeCell ref="F79:G79"/>
    <mergeCell ref="O41:P41"/>
    <mergeCell ref="O43:P43"/>
    <mergeCell ref="D65:Q65"/>
    <mergeCell ref="G39:H39"/>
    <mergeCell ref="D55:Q55"/>
    <mergeCell ref="D50:H50"/>
    <mergeCell ref="D51:Q51"/>
    <mergeCell ref="D52:Q52"/>
    <mergeCell ref="D39:F39"/>
    <mergeCell ref="D48:R48"/>
    <mergeCell ref="O39:P39"/>
    <mergeCell ref="D53:Q53"/>
    <mergeCell ref="D54:Q54"/>
    <mergeCell ref="D62:Q62"/>
  </mergeCells>
  <phoneticPr fontId="7" type="noConversion"/>
  <conditionalFormatting sqref="D14:E14 G14:H14">
    <cfRule type="cellIs" dxfId="15" priority="57" operator="equal">
      <formula>0</formula>
    </cfRule>
  </conditionalFormatting>
  <conditionalFormatting sqref="D15:E16 G15:I16">
    <cfRule type="expression" dxfId="14" priority="64">
      <formula>COUNTA($D$15:$E$16,#REF!)&gt;2</formula>
    </cfRule>
  </conditionalFormatting>
  <conditionalFormatting sqref="E5:U6">
    <cfRule type="cellIs" dxfId="13" priority="4" operator="equal">
      <formula>"do not leave blank"</formula>
    </cfRule>
  </conditionalFormatting>
  <conditionalFormatting sqref="I41:K44">
    <cfRule type="expression" dxfId="12" priority="36">
      <formula>AND(G41=2,I41&gt;40)</formula>
    </cfRule>
    <cfRule type="expression" dxfId="11" priority="37">
      <formula>AND(G41=1,I41&gt;25)</formula>
    </cfRule>
  </conditionalFormatting>
  <conditionalFormatting sqref="M41:M44">
    <cfRule type="expression" dxfId="10" priority="34">
      <formula>AND(G41=2,M41&gt;18)</formula>
    </cfRule>
    <cfRule type="expression" dxfId="9" priority="35">
      <formula>AND(G41=1,M41&gt;34)</formula>
    </cfRule>
  </conditionalFormatting>
  <conditionalFormatting sqref="O34:O37">
    <cfRule type="cellIs" dxfId="8" priority="5" operator="equal">
      <formula>0</formula>
    </cfRule>
  </conditionalFormatting>
  <conditionalFormatting sqref="P11">
    <cfRule type="expression" dxfId="7" priority="63">
      <formula>COUNTIF(M14:M16,4)</formula>
    </cfRule>
  </conditionalFormatting>
  <conditionalFormatting sqref="R14:R16">
    <cfRule type="expression" dxfId="6" priority="19">
      <formula>$M14=4</formula>
    </cfRule>
  </conditionalFormatting>
  <conditionalFormatting sqref="R41:S44">
    <cfRule type="cellIs" dxfId="5" priority="32" operator="equal">
      <formula>"ERROR"</formula>
    </cfRule>
  </conditionalFormatting>
  <conditionalFormatting sqref="S34:S37">
    <cfRule type="cellIs" dxfId="4" priority="8" operator="equal">
      <formula>"ERROR"</formula>
    </cfRule>
  </conditionalFormatting>
  <conditionalFormatting sqref="T34:U37">
    <cfRule type="cellIs" dxfId="3" priority="11" operator="equal">
      <formula>0</formula>
    </cfRule>
  </conditionalFormatting>
  <conditionalFormatting sqref="T41:U44">
    <cfRule type="expression" dxfId="2" priority="33" stopIfTrue="1">
      <formula>$R41="ERROR"</formula>
    </cfRule>
  </conditionalFormatting>
  <conditionalFormatting sqref="T76:U76">
    <cfRule type="expression" dxfId="1" priority="2">
      <formula>Result_TotalCosts&gt;50000</formula>
    </cfRule>
  </conditionalFormatting>
  <conditionalFormatting sqref="U14:U15 T23:U24 T27:U28 T41:U44">
    <cfRule type="cellIs" dxfId="0" priority="20" operator="equal">
      <formula>0</formula>
    </cfRule>
  </conditionalFormatting>
  <dataValidations count="17">
    <dataValidation type="decimal" allowBlank="1" showErrorMessage="1" errorTitle="Invalid Entry - Numbers Only" error="Please enter a number into this cell.  For no salary, enter 0. To undo your change, click CANCEL." sqref="O27:O28 O23:O24" xr:uid="{00000000-0002-0000-0100-000001000000}">
      <formula1>0</formula1>
      <formula2>500000</formula2>
    </dataValidation>
    <dataValidation type="decimal" allowBlank="1" showErrorMessage="1" errorTitle="# of Weeks - Enter Number &lt;= 34" error="Please enter a whole number between 0 and 34 into this cell.  For no hours, enter 0. To undo your change, click CANCEL." sqref="M41:M44" xr:uid="{00000000-0002-0000-0100-000003000000}">
      <formula1>0</formula1>
      <formula2>34</formula2>
    </dataValidation>
    <dataValidation type="decimal" allowBlank="1" showErrorMessage="1" errorTitle="Invalid Entry - Numbers Only" error="Please enter a number into this cell.  For no cost or to erase an item, enter 0 in the AMOUNT. To undo the change you just made, click CANCEL." sqref="T50:U65" xr:uid="{00000000-0002-0000-0100-000004000000}">
      <formula1>0</formula1>
      <formula2>500000</formula2>
    </dataValidation>
    <dataValidation type="whole" operator="greaterThanOrEqual" allowBlank="1" showErrorMessage="1" errorTitle="Invalid Entry-Whole Numbers Only" error="Please enter a whole number into this cell.  For no assistants or to remove assistants, enter 0. To undo your change, click CANCEL." sqref="M34:M37" xr:uid="{00000000-0002-0000-0100-000005000000}">
      <formula1>0</formula1>
    </dataValidation>
    <dataValidation type="decimal" allowBlank="1" showErrorMessage="1" errorTitle="Invalid Entry - Percentages Only" error="Please enter a number into this cell.  For zero percent budget effort, enter 0. For any other value you can either enter a number followed by a percentage sign (50%) or a decimal value (.5). To undo your change, click CANCEL." sqref="M23:M24 M27:M28" xr:uid="{00000000-0002-0000-0100-000006000000}">
      <formula1>0</formula1>
      <formula2>1</formula2>
    </dataValidation>
    <dataValidation type="whole" allowBlank="1" showErrorMessage="1" errorTitle="Hours/Week - Enter Number &lt;= 40" error="Please enter a whole number between 0 and 40 into this cell.  For no hours, enter 0. To undo your change, click CANCEL." sqref="I41:K44" xr:uid="{BE53BCDA-C5C4-4FE0-B9CF-58C5132B1835}">
      <formula1>0</formula1>
      <formula2>40</formula2>
    </dataValidation>
    <dataValidation type="decimal" allowBlank="1" showErrorMessage="1" errorTitle="Invalid Entry - Numbers Only" error="Please enter a number into this cell.  For no hourly rate enter 0. To undo your change, click CANCEL." sqref="O41:P44" xr:uid="{CACEDFCC-C87F-40C3-AF67-70D482D38746}">
      <formula1>0</formula1>
      <formula2>1000</formula2>
    </dataValidation>
    <dataValidation type="whole" showInputMessage="1" showErrorMessage="1" errorTitle="ERROR: Enter 1 or 2" error="This hidden cell stores the value of the drop-down used to select the student employment period.  Only numerical values of 1 (Spring/Fall) or 2 (Summer/Winter) are accepted. Click RETRY to re-enter a value or CANCEL to exit" promptTitle="Student Employee Period: 1 or 2" prompt="This is the hidden data cell for the student employment period and is populated by a drop-down form control object. For accessibility purposes, enter 1 into this cell to select Fall/Spring semesters, or 2 to select Summer/Winter breaks." sqref="G41:G44" xr:uid="{1561D574-2950-479E-AA44-CE4D973293F4}">
      <formula1>1</formula1>
      <formula2>2</formula2>
    </dataValidation>
    <dataValidation allowBlank="1" sqref="U14:U16" xr:uid="{C49754B2-A295-4FE7-ABAC-3190AFF8F102}"/>
    <dataValidation type="decimal" allowBlank="1" showErrorMessage="1" errorTitle="Maximum Summer Salary is $8000" error="Enter a dollar value for partial summer salary. Maximum summer salary is $8000. Click RETRY to re-enter a value or CANCEL to exit." sqref="R14:R16" xr:uid="{8D065410-A80A-4F72-8C10-251AF0831F89}">
      <formula1>0</formula1>
      <formula2>8000</formula2>
    </dataValidation>
    <dataValidation type="whole" allowBlank="1" showErrorMessage="1" errorTitle="Course Release or Summer Salary?" error="This hidden cell stores the value of the drop-down used to indicate PI course release or summer salary. Enter a numerical value as follows: 1=no support, 2=course release, 3=full summary salary, 4=partial summer salary." promptTitle="Course Release or Summer Salary?" prompt="This hidden cell stores the value of the drop-down used to indicate PI course release or summer salary. Enter a numerical value as follows: 1=no support, 2=course release, 3=full summary salary, 4=partial summer salary." sqref="M14:M16" xr:uid="{0B08BDCF-85AD-4807-A8AB-DFEC5587B263}">
      <formula1>1</formula1>
      <formula2>4</formula2>
    </dataValidation>
    <dataValidation type="whole" allowBlank="1" showInputMessage="1" showErrorMessage="1" errorTitle="# Months University Staff" error="This hidden cell stores the number of months of work on the project by University Staff. Enter an integer between 1 and 18 that corresponds to the number of months of work by this staff member." promptTitle="# Months University Staff" prompt="This hidden cell stores the number of months of work on the project by University Staff. Enter a numerical value between 1 and 18 that corresponds to the number of months of work by this staff member." sqref="R23:R24" xr:uid="{32F311DD-2335-47A5-BA25-752BF388A5E9}">
      <formula1>1</formula1>
      <formula2>18</formula2>
    </dataValidation>
    <dataValidation type="whole" allowBlank="1" showInputMessage="1" showErrorMessage="1" errorTitle="# Months Academic Staff" error="This hidden cell stores the number of months of work on the project by Academic Staff. Enter an integer between 1 and 18 that corresponds to the number of months of work by this staff member." promptTitle="# Months Academic Staff" prompt="This hidden cell stores the number of months of work on the project by Academic Staff. Enter a numerical value between 1 and 18 that corresponds to the number of months of work by this staff member." sqref="R27:R28" xr:uid="{C23DC9A6-5C2C-4D55-BBCB-51168EDA551B}">
      <formula1>1</formula1>
      <formula2>18</formula2>
    </dataValidation>
    <dataValidation type="whole" allowBlank="1" showInputMessage="1" showErrorMessage="1" error="Enter a number between 0 and 10,000" promptTitle="SumSal max" prompt="$10,000 maximum" sqref="T14" xr:uid="{1FD18DC8-6CF5-4049-BBBD-7F97B978A26F}">
      <formula1>0</formula1>
      <formula2>10000</formula2>
    </dataValidation>
    <dataValidation type="whole" operator="lessThanOrEqual" allowBlank="1" showInputMessage="1" showErrorMessage="1" error="Enter a number between 0 and 10,000" promptTitle="SumSal max" prompt="$10,000 limit" sqref="T15" xr:uid="{6D1A3CD9-2D20-4952-954D-6291F94D6B7B}">
      <formula1>10000</formula1>
    </dataValidation>
    <dataValidation type="whole" operator="lessThanOrEqual" allowBlank="1" showInputMessage="1" showErrorMessage="1" error="Enter a number between 0 and 10,000" promptTitle="SumSal max" prompt="$10,000 max" sqref="T16" xr:uid="{4F6BF76A-3E7F-4B84-8B85-F0FEA0CC13C1}">
      <formula1>10000</formula1>
    </dataValidation>
    <dataValidation type="whole" allowBlank="1" showInputMessage="1" showErrorMessage="1" error="Total must not exceed $50,000" promptTitle="SumTotal max" prompt="$50,000 maximum" sqref="T76:U76" xr:uid="{EC89AA79-B667-49EF-9CFA-60613BE70150}">
      <formula1>0</formula1>
      <formula2>50000</formula2>
    </dataValidation>
  </dataValidations>
  <printOptions horizontalCentered="1"/>
  <pageMargins left="0.25" right="0.25" top="0.75" bottom="0.75" header="0.3" footer="0.3"/>
  <pageSetup scale="68" fitToHeight="2" orientation="portrait" r:id="rId1"/>
  <headerFooter alignWithMargins="0">
    <oddFooter>Page &amp;P of &amp;N</oddFooter>
  </headerFooter>
  <rowBreaks count="1" manualBreakCount="1">
    <brk id="46" min="1" max="21" man="1"/>
  </rowBreaks>
  <ignoredErrors>
    <ignoredError sqref="C14:C16 C23:C24 C34:C37"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1039" r:id="rId4" name="Drop Down 15">
              <controlPr defaultSize="0" autoLine="0" autoPict="0" altText="Select the Academic Department of the Research Assistant.">
                <anchor moveWithCells="1">
                  <from>
                    <xdr:col>2</xdr:col>
                    <xdr:colOff>314325</xdr:colOff>
                    <xdr:row>33</xdr:row>
                    <xdr:rowOff>9525</xdr:rowOff>
                  </from>
                  <to>
                    <xdr:col>5</xdr:col>
                    <xdr:colOff>133350</xdr:colOff>
                    <xdr:row>33</xdr:row>
                    <xdr:rowOff>238125</xdr:rowOff>
                  </to>
                </anchor>
              </controlPr>
            </control>
          </mc:Choice>
        </mc:AlternateContent>
        <mc:AlternateContent xmlns:mc="http://schemas.openxmlformats.org/markup-compatibility/2006">
          <mc:Choice Requires="x14">
            <control shapeId="1040" r:id="rId5" name="Drop Down 16">
              <controlPr defaultSize="0" autoLine="0" autoPict="0" altText="Select the Academic Department of the Research Assistant.">
                <anchor moveWithCells="1">
                  <from>
                    <xdr:col>2</xdr:col>
                    <xdr:colOff>314325</xdr:colOff>
                    <xdr:row>34</xdr:row>
                    <xdr:rowOff>19050</xdr:rowOff>
                  </from>
                  <to>
                    <xdr:col>5</xdr:col>
                    <xdr:colOff>133350</xdr:colOff>
                    <xdr:row>34</xdr:row>
                    <xdr:rowOff>247650</xdr:rowOff>
                  </to>
                </anchor>
              </controlPr>
            </control>
          </mc:Choice>
        </mc:AlternateContent>
        <mc:AlternateContent xmlns:mc="http://schemas.openxmlformats.org/markup-compatibility/2006">
          <mc:Choice Requires="x14">
            <control shapeId="1058" r:id="rId6" name="Drop Down 34">
              <controlPr defaultSize="0" autoLine="0" autoPict="0" altText="Select whether this appointment is Annual or Academic and the percentage of the appointment (33% or 50%).">
                <anchor moveWithCells="1">
                  <from>
                    <xdr:col>5</xdr:col>
                    <xdr:colOff>219075</xdr:colOff>
                    <xdr:row>33</xdr:row>
                    <xdr:rowOff>19050</xdr:rowOff>
                  </from>
                  <to>
                    <xdr:col>6</xdr:col>
                    <xdr:colOff>742950</xdr:colOff>
                    <xdr:row>33</xdr:row>
                    <xdr:rowOff>247650</xdr:rowOff>
                  </to>
                </anchor>
              </controlPr>
            </control>
          </mc:Choice>
        </mc:AlternateContent>
        <mc:AlternateContent xmlns:mc="http://schemas.openxmlformats.org/markup-compatibility/2006">
          <mc:Choice Requires="x14">
            <control shapeId="1059" r:id="rId7" name="Drop Down 35">
              <controlPr defaultSize="0" autoLine="0" autoPict="0" altText="Select whether this appointment is Annual or Academic and the percentage of the appointment (33% or 50%).">
                <anchor moveWithCells="1">
                  <from>
                    <xdr:col>5</xdr:col>
                    <xdr:colOff>219075</xdr:colOff>
                    <xdr:row>34</xdr:row>
                    <xdr:rowOff>19050</xdr:rowOff>
                  </from>
                  <to>
                    <xdr:col>6</xdr:col>
                    <xdr:colOff>742950</xdr:colOff>
                    <xdr:row>35</xdr:row>
                    <xdr:rowOff>9525</xdr:rowOff>
                  </to>
                </anchor>
              </controlPr>
            </control>
          </mc:Choice>
        </mc:AlternateContent>
        <mc:AlternateContent xmlns:mc="http://schemas.openxmlformats.org/markup-compatibility/2006">
          <mc:Choice Requires="x14">
            <control shapeId="1080" r:id="rId8" name="Drop Down 56">
              <controlPr defaultSize="0" autoLine="0" autoPict="0" altText="Will this student employee be working in the Fall/Spring semesters, or during Summer/Winter breaks?">
                <anchor moveWithCells="1">
                  <from>
                    <xdr:col>6</xdr:col>
                    <xdr:colOff>323850</xdr:colOff>
                    <xdr:row>40</xdr:row>
                    <xdr:rowOff>19050</xdr:rowOff>
                  </from>
                  <to>
                    <xdr:col>7</xdr:col>
                    <xdr:colOff>742950</xdr:colOff>
                    <xdr:row>41</xdr:row>
                    <xdr:rowOff>0</xdr:rowOff>
                  </to>
                </anchor>
              </controlPr>
            </control>
          </mc:Choice>
        </mc:AlternateContent>
        <mc:AlternateContent xmlns:mc="http://schemas.openxmlformats.org/markup-compatibility/2006">
          <mc:Choice Requires="x14">
            <control shapeId="1082" r:id="rId9" name="Drop Down 58">
              <controlPr defaultSize="0" autoLine="0" autoPict="0" altText="Will this student employee be working in the Fall/Spring semesters, or during Summer/Winter breaks?">
                <anchor moveWithCells="1">
                  <from>
                    <xdr:col>6</xdr:col>
                    <xdr:colOff>323850</xdr:colOff>
                    <xdr:row>41</xdr:row>
                    <xdr:rowOff>19050</xdr:rowOff>
                  </from>
                  <to>
                    <xdr:col>7</xdr:col>
                    <xdr:colOff>742950</xdr:colOff>
                    <xdr:row>41</xdr:row>
                    <xdr:rowOff>219075</xdr:rowOff>
                  </to>
                </anchor>
              </controlPr>
            </control>
          </mc:Choice>
        </mc:AlternateContent>
        <mc:AlternateContent xmlns:mc="http://schemas.openxmlformats.org/markup-compatibility/2006">
          <mc:Choice Requires="x14">
            <control shapeId="1083" r:id="rId10" name="Drop Down 59">
              <controlPr defaultSize="0" autoLine="0" autoPict="0" altText="Will this student employee be working in the Fall/Spring semesters, or during Summer/Winter breaks?">
                <anchor moveWithCells="1">
                  <from>
                    <xdr:col>6</xdr:col>
                    <xdr:colOff>323850</xdr:colOff>
                    <xdr:row>42</xdr:row>
                    <xdr:rowOff>19050</xdr:rowOff>
                  </from>
                  <to>
                    <xdr:col>7</xdr:col>
                    <xdr:colOff>742950</xdr:colOff>
                    <xdr:row>42</xdr:row>
                    <xdr:rowOff>219075</xdr:rowOff>
                  </to>
                </anchor>
              </controlPr>
            </control>
          </mc:Choice>
        </mc:AlternateContent>
        <mc:AlternateContent xmlns:mc="http://schemas.openxmlformats.org/markup-compatibility/2006">
          <mc:Choice Requires="x14">
            <control shapeId="1109" r:id="rId11" name="Drop Down 85">
              <controlPr defaultSize="0" autoLine="0" autoPict="0">
                <anchor moveWithCells="1">
                  <from>
                    <xdr:col>17</xdr:col>
                    <xdr:colOff>152400</xdr:colOff>
                    <xdr:row>21</xdr:row>
                    <xdr:rowOff>66675</xdr:rowOff>
                  </from>
                  <to>
                    <xdr:col>17</xdr:col>
                    <xdr:colOff>609600</xdr:colOff>
                    <xdr:row>22</xdr:row>
                    <xdr:rowOff>219075</xdr:rowOff>
                  </to>
                </anchor>
              </controlPr>
            </control>
          </mc:Choice>
        </mc:AlternateContent>
        <mc:AlternateContent xmlns:mc="http://schemas.openxmlformats.org/markup-compatibility/2006">
          <mc:Choice Requires="x14">
            <control shapeId="1110" r:id="rId12" name="Drop Down 86">
              <controlPr defaultSize="0" autoLine="0" autoPict="0">
                <anchor moveWithCells="1">
                  <from>
                    <xdr:col>17</xdr:col>
                    <xdr:colOff>152400</xdr:colOff>
                    <xdr:row>23</xdr:row>
                    <xdr:rowOff>0</xdr:rowOff>
                  </from>
                  <to>
                    <xdr:col>17</xdr:col>
                    <xdr:colOff>609600</xdr:colOff>
                    <xdr:row>24</xdr:row>
                    <xdr:rowOff>0</xdr:rowOff>
                  </to>
                </anchor>
              </controlPr>
            </control>
          </mc:Choice>
        </mc:AlternateContent>
        <mc:AlternateContent xmlns:mc="http://schemas.openxmlformats.org/markup-compatibility/2006">
          <mc:Choice Requires="x14">
            <control shapeId="1111" r:id="rId13" name="Drop Down 87">
              <controlPr defaultSize="0" autoLine="0" autoPict="0">
                <anchor moveWithCells="1">
                  <from>
                    <xdr:col>17</xdr:col>
                    <xdr:colOff>152400</xdr:colOff>
                    <xdr:row>25</xdr:row>
                    <xdr:rowOff>57150</xdr:rowOff>
                  </from>
                  <to>
                    <xdr:col>17</xdr:col>
                    <xdr:colOff>609600</xdr:colOff>
                    <xdr:row>26</xdr:row>
                    <xdr:rowOff>209550</xdr:rowOff>
                  </to>
                </anchor>
              </controlPr>
            </control>
          </mc:Choice>
        </mc:AlternateContent>
        <mc:AlternateContent xmlns:mc="http://schemas.openxmlformats.org/markup-compatibility/2006">
          <mc:Choice Requires="x14">
            <control shapeId="1112" r:id="rId14" name="Drop Down 88">
              <controlPr defaultSize="0" autoLine="0" autoPict="0">
                <anchor moveWithCells="1">
                  <from>
                    <xdr:col>17</xdr:col>
                    <xdr:colOff>152400</xdr:colOff>
                    <xdr:row>26</xdr:row>
                    <xdr:rowOff>219075</xdr:rowOff>
                  </from>
                  <to>
                    <xdr:col>17</xdr:col>
                    <xdr:colOff>609600</xdr:colOff>
                    <xdr:row>27</xdr:row>
                    <xdr:rowOff>219075</xdr:rowOff>
                  </to>
                </anchor>
              </controlPr>
            </control>
          </mc:Choice>
        </mc:AlternateContent>
        <mc:AlternateContent xmlns:mc="http://schemas.openxmlformats.org/markup-compatibility/2006">
          <mc:Choice Requires="x14">
            <control shapeId="1041" r:id="rId15" name="Drop Down 17">
              <controlPr defaultSize="0" autoLine="0" autoPict="0" altText="Select the Academic Department of the Research Assistant.">
                <anchor moveWithCells="1">
                  <from>
                    <xdr:col>2</xdr:col>
                    <xdr:colOff>314325</xdr:colOff>
                    <xdr:row>35</xdr:row>
                    <xdr:rowOff>19050</xdr:rowOff>
                  </from>
                  <to>
                    <xdr:col>5</xdr:col>
                    <xdr:colOff>133350</xdr:colOff>
                    <xdr:row>35</xdr:row>
                    <xdr:rowOff>247650</xdr:rowOff>
                  </to>
                </anchor>
              </controlPr>
            </control>
          </mc:Choice>
        </mc:AlternateContent>
        <mc:AlternateContent xmlns:mc="http://schemas.openxmlformats.org/markup-compatibility/2006">
          <mc:Choice Requires="x14">
            <control shapeId="1060" r:id="rId16" name="Drop Down 36">
              <controlPr defaultSize="0" autoLine="0" autoPict="0" altText="Select whether this appointment is Annual or Academic and the percentage of the appointment (33% or 50%).">
                <anchor moveWithCells="1">
                  <from>
                    <xdr:col>5</xdr:col>
                    <xdr:colOff>219075</xdr:colOff>
                    <xdr:row>35</xdr:row>
                    <xdr:rowOff>19050</xdr:rowOff>
                  </from>
                  <to>
                    <xdr:col>6</xdr:col>
                    <xdr:colOff>742950</xdr:colOff>
                    <xdr:row>35</xdr:row>
                    <xdr:rowOff>247650</xdr:rowOff>
                  </to>
                </anchor>
              </controlPr>
            </control>
          </mc:Choice>
        </mc:AlternateContent>
        <mc:AlternateContent xmlns:mc="http://schemas.openxmlformats.org/markup-compatibility/2006">
          <mc:Choice Requires="x14">
            <control shapeId="1113" r:id="rId17" name="Drop Down 89">
              <controlPr defaultSize="0" autoLine="0" autoPict="0" altText="Select the Academic Department of the Research Assistant.">
                <anchor moveWithCells="1">
                  <from>
                    <xdr:col>2</xdr:col>
                    <xdr:colOff>314325</xdr:colOff>
                    <xdr:row>36</xdr:row>
                    <xdr:rowOff>19050</xdr:rowOff>
                  </from>
                  <to>
                    <xdr:col>5</xdr:col>
                    <xdr:colOff>133350</xdr:colOff>
                    <xdr:row>37</xdr:row>
                    <xdr:rowOff>0</xdr:rowOff>
                  </to>
                </anchor>
              </controlPr>
            </control>
          </mc:Choice>
        </mc:AlternateContent>
        <mc:AlternateContent xmlns:mc="http://schemas.openxmlformats.org/markup-compatibility/2006">
          <mc:Choice Requires="x14">
            <control shapeId="1114" r:id="rId18" name="Drop Down 90">
              <controlPr defaultSize="0" autoLine="0" autoPict="0" altText="Select whether this appointment is Annual or Academic and the percentage of the appointment (33% or 50%).">
                <anchor moveWithCells="1">
                  <from>
                    <xdr:col>5</xdr:col>
                    <xdr:colOff>219075</xdr:colOff>
                    <xdr:row>36</xdr:row>
                    <xdr:rowOff>19050</xdr:rowOff>
                  </from>
                  <to>
                    <xdr:col>6</xdr:col>
                    <xdr:colOff>742950</xdr:colOff>
                    <xdr:row>36</xdr:row>
                    <xdr:rowOff>257175</xdr:rowOff>
                  </to>
                </anchor>
              </controlPr>
            </control>
          </mc:Choice>
        </mc:AlternateContent>
        <mc:AlternateContent xmlns:mc="http://schemas.openxmlformats.org/markup-compatibility/2006">
          <mc:Choice Requires="x14">
            <control shapeId="1115" r:id="rId19" name="Drop Down 91">
              <controlPr defaultSize="0" autoLine="0" autoPict="0" altText="Select whether this appointment is Annual or Academic and the percentage of the appointment (33% or 50%).">
                <anchor moveWithCells="1">
                  <from>
                    <xdr:col>6</xdr:col>
                    <xdr:colOff>942975</xdr:colOff>
                    <xdr:row>33</xdr:row>
                    <xdr:rowOff>19050</xdr:rowOff>
                  </from>
                  <to>
                    <xdr:col>7</xdr:col>
                    <xdr:colOff>723900</xdr:colOff>
                    <xdr:row>33</xdr:row>
                    <xdr:rowOff>247650</xdr:rowOff>
                  </to>
                </anchor>
              </controlPr>
            </control>
          </mc:Choice>
        </mc:AlternateContent>
        <mc:AlternateContent xmlns:mc="http://schemas.openxmlformats.org/markup-compatibility/2006">
          <mc:Choice Requires="x14">
            <control shapeId="1116" r:id="rId20" name="Drop Down 92">
              <controlPr defaultSize="0" autoLine="0" autoPict="0" altText="Select whether this appointment is Annual or Academic and the percentage of the appointment (33% or 50%).">
                <anchor moveWithCells="1">
                  <from>
                    <xdr:col>6</xdr:col>
                    <xdr:colOff>942975</xdr:colOff>
                    <xdr:row>34</xdr:row>
                    <xdr:rowOff>19050</xdr:rowOff>
                  </from>
                  <to>
                    <xdr:col>7</xdr:col>
                    <xdr:colOff>723900</xdr:colOff>
                    <xdr:row>34</xdr:row>
                    <xdr:rowOff>247650</xdr:rowOff>
                  </to>
                </anchor>
              </controlPr>
            </control>
          </mc:Choice>
        </mc:AlternateContent>
        <mc:AlternateContent xmlns:mc="http://schemas.openxmlformats.org/markup-compatibility/2006">
          <mc:Choice Requires="x14">
            <control shapeId="1117" r:id="rId21" name="Drop Down 93">
              <controlPr defaultSize="0" autoLine="0" autoPict="0" altText="Select whether this appointment is Annual or Academic and the percentage of the appointment (33% or 50%).">
                <anchor moveWithCells="1">
                  <from>
                    <xdr:col>6</xdr:col>
                    <xdr:colOff>942975</xdr:colOff>
                    <xdr:row>35</xdr:row>
                    <xdr:rowOff>19050</xdr:rowOff>
                  </from>
                  <to>
                    <xdr:col>7</xdr:col>
                    <xdr:colOff>723900</xdr:colOff>
                    <xdr:row>35</xdr:row>
                    <xdr:rowOff>247650</xdr:rowOff>
                  </to>
                </anchor>
              </controlPr>
            </control>
          </mc:Choice>
        </mc:AlternateContent>
        <mc:AlternateContent xmlns:mc="http://schemas.openxmlformats.org/markup-compatibility/2006">
          <mc:Choice Requires="x14">
            <control shapeId="1118" r:id="rId22" name="Drop Down 94">
              <controlPr defaultSize="0" autoLine="0" autoPict="0" altText="Select whether this appointment is Annual or Academic and the percentage of the appointment (33% or 50%).">
                <anchor moveWithCells="1">
                  <from>
                    <xdr:col>6</xdr:col>
                    <xdr:colOff>942975</xdr:colOff>
                    <xdr:row>36</xdr:row>
                    <xdr:rowOff>19050</xdr:rowOff>
                  </from>
                  <to>
                    <xdr:col>7</xdr:col>
                    <xdr:colOff>723900</xdr:colOff>
                    <xdr:row>37</xdr:row>
                    <xdr:rowOff>0</xdr:rowOff>
                  </to>
                </anchor>
              </controlPr>
            </control>
          </mc:Choice>
        </mc:AlternateContent>
        <mc:AlternateContent xmlns:mc="http://schemas.openxmlformats.org/markup-compatibility/2006">
          <mc:Choice Requires="x14">
            <control shapeId="1119" r:id="rId23" name="Drop Down 95">
              <controlPr defaultSize="0" autoLine="0" autoPict="0" altText="Select whether this appointment is Annual or Academic and the percentage of the appointment (33% or 50%).">
                <anchor moveWithCells="1">
                  <from>
                    <xdr:col>8</xdr:col>
                    <xdr:colOff>0</xdr:colOff>
                    <xdr:row>33</xdr:row>
                    <xdr:rowOff>19050</xdr:rowOff>
                  </from>
                  <to>
                    <xdr:col>10</xdr:col>
                    <xdr:colOff>28575</xdr:colOff>
                    <xdr:row>33</xdr:row>
                    <xdr:rowOff>247650</xdr:rowOff>
                  </to>
                </anchor>
              </controlPr>
            </control>
          </mc:Choice>
        </mc:AlternateContent>
        <mc:AlternateContent xmlns:mc="http://schemas.openxmlformats.org/markup-compatibility/2006">
          <mc:Choice Requires="x14">
            <control shapeId="1120" r:id="rId24" name="Drop Down 96">
              <controlPr defaultSize="0" autoLine="0" autoPict="0" altText="Select whether this appointment is Annual or Academic and the percentage of the appointment (33% or 50%).">
                <anchor moveWithCells="1">
                  <from>
                    <xdr:col>8</xdr:col>
                    <xdr:colOff>0</xdr:colOff>
                    <xdr:row>34</xdr:row>
                    <xdr:rowOff>19050</xdr:rowOff>
                  </from>
                  <to>
                    <xdr:col>10</xdr:col>
                    <xdr:colOff>28575</xdr:colOff>
                    <xdr:row>34</xdr:row>
                    <xdr:rowOff>247650</xdr:rowOff>
                  </to>
                </anchor>
              </controlPr>
            </control>
          </mc:Choice>
        </mc:AlternateContent>
        <mc:AlternateContent xmlns:mc="http://schemas.openxmlformats.org/markup-compatibility/2006">
          <mc:Choice Requires="x14">
            <control shapeId="1121" r:id="rId25" name="Drop Down 97">
              <controlPr defaultSize="0" autoLine="0" autoPict="0" altText="Select whether this appointment is Annual or Academic and the percentage of the appointment (33% or 50%).">
                <anchor moveWithCells="1">
                  <from>
                    <xdr:col>8</xdr:col>
                    <xdr:colOff>0</xdr:colOff>
                    <xdr:row>35</xdr:row>
                    <xdr:rowOff>19050</xdr:rowOff>
                  </from>
                  <to>
                    <xdr:col>10</xdr:col>
                    <xdr:colOff>28575</xdr:colOff>
                    <xdr:row>35</xdr:row>
                    <xdr:rowOff>247650</xdr:rowOff>
                  </to>
                </anchor>
              </controlPr>
            </control>
          </mc:Choice>
        </mc:AlternateContent>
        <mc:AlternateContent xmlns:mc="http://schemas.openxmlformats.org/markup-compatibility/2006">
          <mc:Choice Requires="x14">
            <control shapeId="1122" r:id="rId26" name="Drop Down 98">
              <controlPr defaultSize="0" autoLine="0" autoPict="0" altText="Select whether this appointment is Annual or Academic and the percentage of the appointment (33% or 50%).">
                <anchor moveWithCells="1">
                  <from>
                    <xdr:col>8</xdr:col>
                    <xdr:colOff>0</xdr:colOff>
                    <xdr:row>36</xdr:row>
                    <xdr:rowOff>19050</xdr:rowOff>
                  </from>
                  <to>
                    <xdr:col>10</xdr:col>
                    <xdr:colOff>28575</xdr:colOff>
                    <xdr:row>37</xdr:row>
                    <xdr:rowOff>0</xdr:rowOff>
                  </to>
                </anchor>
              </controlPr>
            </control>
          </mc:Choice>
        </mc:AlternateContent>
        <mc:AlternateContent xmlns:mc="http://schemas.openxmlformats.org/markup-compatibility/2006">
          <mc:Choice Requires="x14">
            <control shapeId="1124" r:id="rId27" name="Drop Down 100">
              <controlPr defaultSize="0" autoLine="0" autoPict="0" altText="Will this student employee be working in the Fall/Spring semesters, or during Summer/Winter breaks?">
                <anchor moveWithCells="1">
                  <from>
                    <xdr:col>6</xdr:col>
                    <xdr:colOff>323850</xdr:colOff>
                    <xdr:row>43</xdr:row>
                    <xdr:rowOff>19050</xdr:rowOff>
                  </from>
                  <to>
                    <xdr:col>7</xdr:col>
                    <xdr:colOff>742950</xdr:colOff>
                    <xdr:row>43</xdr:row>
                    <xdr:rowOff>219075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00B050"/>
  </sheetPr>
  <dimension ref="B1:CT845"/>
  <sheetViews>
    <sheetView showGridLines="0" workbookViewId="0">
      <selection activeCell="B58" sqref="B58"/>
    </sheetView>
  </sheetViews>
  <sheetFormatPr defaultColWidth="9.28515625" defaultRowHeight="12.75"/>
  <cols>
    <col min="1" max="1" width="10" style="81" customWidth="1"/>
    <col min="2" max="2" width="86.7109375" style="81" customWidth="1"/>
    <col min="3" max="3" width="9.28515625" style="81"/>
    <col min="99" max="16384" width="9.28515625" style="81"/>
  </cols>
  <sheetData>
    <row r="1" spans="2:98" ht="18">
      <c r="B1" s="84"/>
    </row>
    <row r="2" spans="2:98" ht="18">
      <c r="B2" s="80" t="s">
        <v>208</v>
      </c>
    </row>
    <row r="3" spans="2:98" ht="15" customHeight="1">
      <c r="B3" s="80"/>
    </row>
    <row r="4" spans="2:98" ht="15">
      <c r="B4" s="85" t="s">
        <v>50</v>
      </c>
    </row>
    <row r="5" spans="2:98" ht="15">
      <c r="B5" s="86" t="s">
        <v>209</v>
      </c>
    </row>
    <row r="6" spans="2:98" ht="13.9" customHeight="1">
      <c r="B6" s="82"/>
    </row>
    <row r="7" spans="2:98" ht="13.9" customHeight="1">
      <c r="B7" s="86"/>
    </row>
    <row r="8" spans="2:98" ht="13.9" customHeight="1">
      <c r="B8" s="85"/>
    </row>
    <row r="9" spans="2:98" ht="18">
      <c r="B9" s="80" t="s">
        <v>210</v>
      </c>
    </row>
    <row r="10" spans="2:98" ht="13.9" customHeight="1">
      <c r="B10" s="80"/>
    </row>
    <row r="11" spans="2:98" s="183" customFormat="1" ht="27.6" customHeight="1">
      <c r="B11" s="82" t="s">
        <v>52</v>
      </c>
      <c r="D11" s="184"/>
      <c r="E11" s="184"/>
      <c r="F11" s="184"/>
      <c r="G11" s="184"/>
      <c r="H11" s="184"/>
      <c r="I11" s="184"/>
      <c r="J11" s="184"/>
      <c r="K11" s="184"/>
      <c r="L11" s="184"/>
      <c r="M11" s="184"/>
      <c r="N11" s="184"/>
      <c r="O11" s="184"/>
      <c r="P11" s="184"/>
      <c r="Q11" s="184"/>
      <c r="R11" s="184"/>
      <c r="S11" s="184"/>
      <c r="T11" s="184"/>
      <c r="U11" s="184"/>
      <c r="V11" s="184"/>
      <c r="W11" s="184"/>
      <c r="X11" s="184"/>
      <c r="Y11" s="184"/>
      <c r="Z11" s="184"/>
      <c r="AA11" s="184"/>
      <c r="AB11" s="184"/>
      <c r="AC11" s="184"/>
      <c r="AD11" s="184"/>
      <c r="AE11" s="184"/>
      <c r="AF11" s="184"/>
      <c r="AG11" s="184"/>
      <c r="AH11" s="184"/>
      <c r="AI11" s="184"/>
      <c r="AJ11" s="184"/>
      <c r="AK11" s="184"/>
      <c r="AL11" s="184"/>
      <c r="AM11" s="184"/>
      <c r="AN11" s="184"/>
      <c r="AO11" s="184"/>
      <c r="AP11" s="184"/>
      <c r="AQ11" s="184"/>
      <c r="AR11" s="184"/>
      <c r="AS11" s="184"/>
      <c r="AT11" s="184"/>
      <c r="AU11" s="184"/>
      <c r="AV11" s="184"/>
      <c r="AW11" s="184"/>
      <c r="AX11" s="184"/>
      <c r="AY11" s="184"/>
      <c r="AZ11" s="184"/>
      <c r="BA11" s="184"/>
      <c r="BB11" s="184"/>
      <c r="BC11" s="184"/>
      <c r="BD11" s="184"/>
      <c r="BE11" s="184"/>
      <c r="BF11" s="184"/>
      <c r="BG11" s="184"/>
      <c r="BH11" s="184"/>
      <c r="BI11" s="184"/>
      <c r="BJ11" s="184"/>
      <c r="BK11" s="184"/>
      <c r="BL11" s="184"/>
      <c r="BM11" s="184"/>
      <c r="BN11" s="184"/>
      <c r="BO11" s="184"/>
      <c r="BP11" s="184"/>
      <c r="BQ11" s="184"/>
      <c r="BR11" s="184"/>
      <c r="BS11" s="184"/>
      <c r="BT11" s="184"/>
      <c r="BU11" s="184"/>
      <c r="BV11" s="184"/>
      <c r="BW11" s="184"/>
      <c r="BX11" s="184"/>
      <c r="BY11" s="184"/>
      <c r="BZ11" s="184"/>
      <c r="CA11" s="184"/>
      <c r="CB11" s="184"/>
      <c r="CC11" s="184"/>
      <c r="CD11" s="184"/>
      <c r="CE11" s="184"/>
      <c r="CF11" s="184"/>
      <c r="CG11" s="184"/>
      <c r="CH11" s="184"/>
      <c r="CI11" s="184"/>
      <c r="CJ11" s="184"/>
      <c r="CK11" s="184"/>
      <c r="CL11" s="184"/>
      <c r="CM11" s="184"/>
      <c r="CN11" s="184"/>
      <c r="CO11" s="184"/>
      <c r="CP11" s="184"/>
      <c r="CQ11" s="184"/>
      <c r="CR11" s="184"/>
      <c r="CS11" s="184"/>
      <c r="CT11" s="184"/>
    </row>
    <row r="12" spans="2:98" ht="13.9" customHeight="1">
      <c r="B12" s="82"/>
    </row>
    <row r="13" spans="2:98" ht="68.650000000000006" customHeight="1">
      <c r="B13" s="87" t="s">
        <v>53</v>
      </c>
    </row>
    <row r="14" spans="2:98" ht="13.9" customHeight="1">
      <c r="B14" s="87"/>
    </row>
    <row r="15" spans="2:98" ht="15">
      <c r="B15" s="157" t="s">
        <v>211</v>
      </c>
    </row>
    <row r="16" spans="2:98" ht="14.25">
      <c r="B16" s="87" t="s">
        <v>223</v>
      </c>
    </row>
    <row r="17" spans="2:2" ht="13.9" customHeight="1">
      <c r="B17" s="82"/>
    </row>
    <row r="18" spans="2:2" ht="15">
      <c r="B18" s="85" t="s">
        <v>192</v>
      </c>
    </row>
    <row r="19" spans="2:2" ht="14.25">
      <c r="B19" s="82" t="s">
        <v>54</v>
      </c>
    </row>
    <row r="20" spans="2:2" ht="28.5">
      <c r="B20" s="82" t="s">
        <v>212</v>
      </c>
    </row>
    <row r="21" spans="2:2" ht="13.9" customHeight="1">
      <c r="B21" s="82"/>
    </row>
    <row r="22" spans="2:2" ht="29.25">
      <c r="B22" s="185" t="s">
        <v>191</v>
      </c>
    </row>
    <row r="23" spans="2:2" ht="14.25">
      <c r="B23" s="82"/>
    </row>
    <row r="24" spans="2:2" ht="15">
      <c r="B24" s="85" t="s">
        <v>213</v>
      </c>
    </row>
    <row r="25" spans="2:2" ht="14.25">
      <c r="B25" s="82" t="s">
        <v>214</v>
      </c>
    </row>
    <row r="26" spans="2:2" ht="14.25">
      <c r="B26" s="82" t="s">
        <v>55</v>
      </c>
    </row>
    <row r="27" spans="2:2" ht="14.25">
      <c r="B27" s="82"/>
    </row>
    <row r="28" spans="2:2" ht="71.25">
      <c r="B28" s="82" t="s">
        <v>224</v>
      </c>
    </row>
    <row r="29" spans="2:2" ht="14.25">
      <c r="B29" s="82"/>
    </row>
    <row r="30" spans="2:2" ht="57">
      <c r="B30" s="82" t="s">
        <v>225</v>
      </c>
    </row>
    <row r="31" spans="2:2" ht="14.25">
      <c r="B31" s="82"/>
    </row>
    <row r="32" spans="2:2" ht="15">
      <c r="B32" s="85" t="s">
        <v>215</v>
      </c>
    </row>
    <row r="33" spans="2:2" ht="14.25">
      <c r="B33" s="82" t="s">
        <v>216</v>
      </c>
    </row>
    <row r="34" spans="2:2" ht="15">
      <c r="B34" s="182" t="s">
        <v>193</v>
      </c>
    </row>
    <row r="35" spans="2:2" ht="15">
      <c r="B35" s="182" t="s">
        <v>56</v>
      </c>
    </row>
    <row r="36" spans="2:2" ht="15">
      <c r="B36" s="182" t="s">
        <v>217</v>
      </c>
    </row>
    <row r="37" spans="2:2" ht="15">
      <c r="B37" s="182" t="s">
        <v>218</v>
      </c>
    </row>
    <row r="38" spans="2:2" ht="29.25">
      <c r="B38" s="182" t="s">
        <v>57</v>
      </c>
    </row>
    <row r="39" spans="2:2" ht="28.5">
      <c r="B39" s="82" t="s">
        <v>58</v>
      </c>
    </row>
    <row r="40" spans="2:2" ht="14.25">
      <c r="B40" s="82"/>
    </row>
    <row r="41" spans="2:2" ht="100.5">
      <c r="B41" s="82" t="s">
        <v>226</v>
      </c>
    </row>
    <row r="42" spans="2:2" ht="14.25">
      <c r="B42" s="82"/>
    </row>
    <row r="43" spans="2:2" ht="14.25">
      <c r="B43" s="82"/>
    </row>
    <row r="44" spans="2:2" ht="15">
      <c r="B44" s="85" t="s">
        <v>75</v>
      </c>
    </row>
    <row r="45" spans="2:2" ht="28.5">
      <c r="B45" s="82" t="s">
        <v>222</v>
      </c>
    </row>
    <row r="46" spans="2:2" ht="14.25">
      <c r="B46" s="82"/>
    </row>
    <row r="47" spans="2:2" ht="14.25">
      <c r="B47" s="82" t="s">
        <v>219</v>
      </c>
    </row>
    <row r="48" spans="2:2" ht="14.25">
      <c r="B48" s="82" t="s">
        <v>220</v>
      </c>
    </row>
    <row r="49" spans="2:2" ht="14.25">
      <c r="B49" s="82" t="s">
        <v>221</v>
      </c>
    </row>
    <row r="50" spans="2:2" ht="14.25">
      <c r="B50" s="82" t="s">
        <v>227</v>
      </c>
    </row>
    <row r="51" spans="2:2" ht="14.25">
      <c r="B51" s="82"/>
    </row>
    <row r="52" spans="2:2" ht="15">
      <c r="B52" s="88" t="s">
        <v>59</v>
      </c>
    </row>
    <row r="53" spans="2:2" ht="14.25">
      <c r="B53" s="82" t="s">
        <v>194</v>
      </c>
    </row>
    <row r="54" spans="2:2" ht="15">
      <c r="B54" s="88" t="s">
        <v>228</v>
      </c>
    </row>
    <row r="55" spans="2:2" ht="14.25">
      <c r="B55" s="82" t="s">
        <v>229</v>
      </c>
    </row>
    <row r="56" spans="2:2" ht="14.25">
      <c r="B56" s="82"/>
    </row>
    <row r="57" spans="2:2" ht="18">
      <c r="B57" s="84" t="s">
        <v>60</v>
      </c>
    </row>
    <row r="58" spans="2:2" ht="15">
      <c r="B58" s="85"/>
    </row>
    <row r="59" spans="2:2" ht="15">
      <c r="B59" s="85" t="s">
        <v>61</v>
      </c>
    </row>
    <row r="60" spans="2:2" ht="28.5">
      <c r="B60" s="82" t="s">
        <v>62</v>
      </c>
    </row>
    <row r="61" spans="2:2" ht="14.25">
      <c r="B61" s="83"/>
    </row>
    <row r="62" spans="2:2" customFormat="1"/>
    <row r="63" spans="2:2" customFormat="1"/>
    <row r="64" spans="2:2" customFormat="1"/>
    <row r="65" customFormat="1"/>
    <row r="66" customFormat="1"/>
    <row r="67" customFormat="1"/>
    <row r="68" customFormat="1"/>
    <row r="69" customFormat="1"/>
    <row r="70" customFormat="1"/>
    <row r="71" customFormat="1"/>
    <row r="72" customFormat="1"/>
    <row r="73" customFormat="1"/>
    <row r="74" customFormat="1"/>
    <row r="75" customFormat="1"/>
    <row r="76" customFormat="1"/>
    <row r="77" customFormat="1"/>
    <row r="78" customFormat="1"/>
    <row r="79" customFormat="1"/>
    <row r="80" customFormat="1"/>
    <row r="81" customFormat="1"/>
    <row r="82" customFormat="1"/>
    <row r="83" customFormat="1"/>
    <row r="84" customFormat="1"/>
    <row r="85" customFormat="1"/>
    <row r="86" customFormat="1"/>
    <row r="87" customFormat="1"/>
    <row r="88" customFormat="1"/>
    <row r="89" customFormat="1"/>
    <row r="90" customFormat="1"/>
    <row r="91" customFormat="1"/>
    <row r="92" customFormat="1"/>
    <row r="93" customFormat="1"/>
    <row r="94" customFormat="1"/>
    <row r="95" customFormat="1"/>
    <row r="96" customFormat="1"/>
    <row r="97" customFormat="1"/>
    <row r="98" customFormat="1"/>
    <row r="99" customFormat="1"/>
    <row r="100" customFormat="1"/>
    <row r="101" customFormat="1"/>
    <row r="102" customFormat="1"/>
    <row r="103" customFormat="1"/>
    <row r="104" customFormat="1"/>
    <row r="105" customFormat="1"/>
    <row r="106" customFormat="1"/>
    <row r="107" customFormat="1"/>
    <row r="108" customFormat="1"/>
    <row r="109" customFormat="1"/>
    <row r="110" customFormat="1"/>
    <row r="111" customFormat="1"/>
    <row r="112" customFormat="1"/>
    <row r="113" customFormat="1"/>
    <row r="114" customFormat="1"/>
    <row r="115" customFormat="1"/>
    <row r="116" customFormat="1"/>
    <row r="117" customFormat="1"/>
    <row r="118" customFormat="1"/>
    <row r="119" customFormat="1"/>
    <row r="120" customFormat="1"/>
    <row r="121" customFormat="1"/>
    <row r="122" customFormat="1"/>
    <row r="123" customFormat="1"/>
    <row r="124" customFormat="1"/>
    <row r="125" customFormat="1"/>
    <row r="126" customFormat="1"/>
    <row r="127" customFormat="1"/>
    <row r="128" customFormat="1"/>
    <row r="129" customFormat="1"/>
    <row r="130" customFormat="1"/>
    <row r="131" customFormat="1"/>
    <row r="132" customFormat="1"/>
    <row r="133" customFormat="1"/>
    <row r="134" customFormat="1"/>
    <row r="135" customFormat="1"/>
    <row r="136" customFormat="1"/>
    <row r="137" customFormat="1"/>
    <row r="138" customFormat="1"/>
    <row r="139" customFormat="1"/>
    <row r="140" customFormat="1"/>
    <row r="141" customFormat="1"/>
    <row r="142" customFormat="1"/>
    <row r="143" customFormat="1"/>
    <row r="144" customFormat="1"/>
    <row r="145" customFormat="1"/>
    <row r="146" customFormat="1"/>
    <row r="147" customFormat="1"/>
    <row r="148" customFormat="1"/>
    <row r="149" customFormat="1"/>
    <row r="150" customFormat="1"/>
    <row r="151" customFormat="1"/>
    <row r="152" customFormat="1"/>
    <row r="153" customFormat="1"/>
    <row r="154" customFormat="1"/>
    <row r="155" customFormat="1"/>
    <row r="156" customFormat="1"/>
    <row r="157" customFormat="1"/>
    <row r="158" customFormat="1"/>
    <row r="159" customFormat="1"/>
    <row r="160" customFormat="1"/>
    <row r="161" customFormat="1"/>
    <row r="162" customFormat="1"/>
    <row r="163" customFormat="1"/>
    <row r="164" customFormat="1"/>
    <row r="165" customFormat="1"/>
    <row r="166" customFormat="1"/>
    <row r="167" customFormat="1"/>
    <row r="168" customFormat="1"/>
    <row r="169" customFormat="1"/>
    <row r="170" customFormat="1"/>
    <row r="171" customFormat="1"/>
    <row r="172" customFormat="1"/>
    <row r="173" customFormat="1"/>
    <row r="174" customFormat="1"/>
    <row r="175" customFormat="1"/>
    <row r="176" customFormat="1"/>
    <row r="177" customFormat="1"/>
    <row r="178" customFormat="1"/>
    <row r="179" customFormat="1"/>
    <row r="180" customFormat="1"/>
    <row r="181" customFormat="1"/>
    <row r="182" customFormat="1"/>
    <row r="183" customFormat="1"/>
    <row r="184" customFormat="1"/>
    <row r="185" customFormat="1"/>
    <row r="186" customFormat="1"/>
    <row r="187" customFormat="1"/>
    <row r="188" customFormat="1"/>
    <row r="189" customFormat="1"/>
    <row r="190" customFormat="1"/>
    <row r="191" customFormat="1"/>
    <row r="192" customFormat="1"/>
    <row r="193" customFormat="1"/>
    <row r="194" customFormat="1"/>
    <row r="195" customFormat="1"/>
    <row r="196" customFormat="1"/>
    <row r="197" customFormat="1"/>
    <row r="198" customFormat="1"/>
    <row r="199" customFormat="1"/>
    <row r="200" customFormat="1"/>
    <row r="201" customFormat="1"/>
    <row r="202" customFormat="1"/>
    <row r="203" customFormat="1"/>
    <row r="204" customFormat="1"/>
    <row r="205" customFormat="1"/>
    <row r="206" customFormat="1"/>
    <row r="207" customFormat="1"/>
    <row r="208" customFormat="1"/>
    <row r="209" customFormat="1"/>
    <row r="210" customFormat="1"/>
    <row r="211" customFormat="1"/>
    <row r="212" customFormat="1"/>
    <row r="213" customFormat="1"/>
    <row r="214" customFormat="1"/>
    <row r="215" customFormat="1"/>
    <row r="216" customFormat="1"/>
    <row r="217" customFormat="1"/>
    <row r="218" customFormat="1"/>
    <row r="219" customFormat="1"/>
    <row r="220" customFormat="1"/>
    <row r="221" customFormat="1"/>
    <row r="222" customFormat="1"/>
    <row r="223" customFormat="1"/>
    <row r="224" customFormat="1"/>
    <row r="225" customFormat="1"/>
    <row r="226" customFormat="1"/>
    <row r="227" customFormat="1"/>
    <row r="228" customFormat="1"/>
    <row r="229" customFormat="1"/>
    <row r="230" customFormat="1"/>
    <row r="231" customFormat="1"/>
    <row r="232" customFormat="1"/>
    <row r="233" customFormat="1"/>
    <row r="234" customFormat="1"/>
    <row r="235" customFormat="1"/>
    <row r="236" customFormat="1"/>
    <row r="237" customFormat="1"/>
    <row r="238" customFormat="1"/>
    <row r="239" customFormat="1"/>
    <row r="240" customFormat="1"/>
    <row r="241" customFormat="1"/>
    <row r="242" customFormat="1"/>
    <row r="243" customFormat="1"/>
    <row r="244" customFormat="1"/>
    <row r="245" customFormat="1"/>
    <row r="246" customFormat="1"/>
    <row r="247" customFormat="1"/>
    <row r="248" customFormat="1"/>
    <row r="249" customFormat="1"/>
    <row r="250" customFormat="1"/>
    <row r="251" customFormat="1"/>
    <row r="252" customFormat="1"/>
    <row r="253" customFormat="1"/>
    <row r="254" customFormat="1"/>
    <row r="255" customFormat="1"/>
    <row r="256" customFormat="1"/>
    <row r="257" customFormat="1"/>
    <row r="258" customFormat="1"/>
    <row r="259" customFormat="1"/>
    <row r="260" customFormat="1"/>
    <row r="261" customFormat="1"/>
    <row r="262" customFormat="1"/>
    <row r="263" customFormat="1"/>
    <row r="264" customFormat="1"/>
    <row r="265" customFormat="1"/>
    <row r="266" customFormat="1"/>
    <row r="267" customFormat="1"/>
    <row r="268" customFormat="1"/>
    <row r="269" customFormat="1"/>
    <row r="270" customFormat="1"/>
    <row r="271" customFormat="1"/>
    <row r="272" customFormat="1"/>
    <row r="273" customFormat="1"/>
    <row r="274" customFormat="1"/>
    <row r="275" customFormat="1"/>
    <row r="276" customFormat="1"/>
    <row r="277" customFormat="1"/>
    <row r="278" customFormat="1"/>
    <row r="279" customFormat="1"/>
    <row r="280" customFormat="1"/>
    <row r="281" customFormat="1"/>
    <row r="282" customFormat="1"/>
    <row r="283" customFormat="1"/>
    <row r="284" customFormat="1"/>
    <row r="285" customFormat="1"/>
    <row r="286" customFormat="1"/>
    <row r="287" customFormat="1"/>
    <row r="288" customFormat="1"/>
    <row r="289" customFormat="1"/>
    <row r="290" customFormat="1"/>
    <row r="291" customFormat="1"/>
    <row r="292" customFormat="1"/>
    <row r="293" customFormat="1"/>
    <row r="294" customFormat="1"/>
    <row r="295" customFormat="1"/>
    <row r="296" customFormat="1"/>
    <row r="297" customFormat="1"/>
    <row r="298" customFormat="1"/>
    <row r="299" customFormat="1"/>
    <row r="300" customFormat="1"/>
    <row r="301" customFormat="1"/>
    <row r="302" customFormat="1"/>
    <row r="303" customFormat="1"/>
    <row r="304" customFormat="1"/>
    <row r="305" customFormat="1"/>
    <row r="306" customFormat="1"/>
    <row r="307" customFormat="1"/>
    <row r="308" customFormat="1"/>
    <row r="309" customFormat="1"/>
    <row r="310" customFormat="1"/>
    <row r="311" customFormat="1"/>
    <row r="312" customFormat="1"/>
    <row r="313" customFormat="1"/>
    <row r="314" customFormat="1"/>
    <row r="315" customFormat="1"/>
    <row r="316" customFormat="1"/>
    <row r="317" customFormat="1"/>
    <row r="318" customFormat="1"/>
    <row r="319" customFormat="1"/>
    <row r="320" customFormat="1"/>
    <row r="321" customFormat="1"/>
    <row r="322" customFormat="1"/>
    <row r="323" customFormat="1"/>
    <row r="324" customFormat="1"/>
    <row r="325" customFormat="1"/>
    <row r="326" customFormat="1"/>
    <row r="327" customFormat="1"/>
    <row r="328" customFormat="1"/>
    <row r="329" customFormat="1"/>
    <row r="330" customFormat="1"/>
    <row r="331" customFormat="1"/>
    <row r="332" customFormat="1"/>
    <row r="333" customFormat="1"/>
    <row r="334" customFormat="1"/>
    <row r="335" customFormat="1"/>
    <row r="336" customFormat="1"/>
    <row r="337" customFormat="1"/>
    <row r="338" customFormat="1"/>
    <row r="339" customFormat="1"/>
    <row r="340" customFormat="1"/>
    <row r="341" customFormat="1"/>
    <row r="342" customFormat="1"/>
    <row r="343" customFormat="1"/>
    <row r="344" customFormat="1"/>
    <row r="345" customFormat="1"/>
    <row r="346" customFormat="1"/>
    <row r="347" customFormat="1"/>
    <row r="348" customFormat="1"/>
    <row r="349" customFormat="1"/>
    <row r="350" customFormat="1"/>
    <row r="351" customFormat="1"/>
    <row r="352" customFormat="1"/>
    <row r="353" customFormat="1"/>
    <row r="354" customFormat="1"/>
    <row r="355" customFormat="1"/>
    <row r="356" customFormat="1"/>
    <row r="357" customFormat="1"/>
    <row r="358" customFormat="1"/>
    <row r="359" customFormat="1"/>
    <row r="360" customFormat="1"/>
    <row r="361" customFormat="1"/>
    <row r="362" customFormat="1"/>
    <row r="363" customFormat="1"/>
    <row r="364" customFormat="1"/>
    <row r="365" customFormat="1"/>
    <row r="366" customFormat="1"/>
    <row r="367" customFormat="1"/>
    <row r="368" customFormat="1"/>
    <row r="369" customFormat="1"/>
    <row r="370" customFormat="1"/>
    <row r="371" customFormat="1"/>
    <row r="372" customFormat="1"/>
    <row r="373" customFormat="1"/>
    <row r="374" customFormat="1"/>
    <row r="375" customFormat="1"/>
    <row r="376" customFormat="1"/>
    <row r="377" customFormat="1"/>
    <row r="378" customFormat="1"/>
    <row r="379" customFormat="1"/>
    <row r="380" customFormat="1"/>
    <row r="381" customFormat="1"/>
    <row r="382" customFormat="1"/>
    <row r="383" customFormat="1"/>
    <row r="384" customFormat="1"/>
    <row r="385" customFormat="1"/>
    <row r="386" customFormat="1"/>
    <row r="387" customFormat="1"/>
    <row r="388" customFormat="1"/>
    <row r="389" customFormat="1"/>
    <row r="390" customFormat="1"/>
    <row r="391" customFormat="1"/>
    <row r="392" customFormat="1"/>
    <row r="393" customFormat="1"/>
    <row r="394" customFormat="1"/>
    <row r="395" customFormat="1"/>
    <row r="396" customFormat="1"/>
    <row r="397" customFormat="1"/>
    <row r="398" customFormat="1"/>
    <row r="399" customFormat="1"/>
    <row r="400" customFormat="1"/>
    <row r="401" customFormat="1"/>
    <row r="402" customFormat="1"/>
    <row r="403" customFormat="1"/>
    <row r="404" customFormat="1"/>
    <row r="405" customFormat="1"/>
    <row r="406" customFormat="1"/>
    <row r="407" customFormat="1"/>
    <row r="408" customFormat="1"/>
    <row r="409" customFormat="1"/>
    <row r="410" customFormat="1"/>
    <row r="411" customFormat="1"/>
    <row r="412" customFormat="1"/>
    <row r="413" customFormat="1"/>
    <row r="414" customFormat="1"/>
    <row r="415" customFormat="1"/>
    <row r="416" customFormat="1"/>
    <row r="417" customFormat="1"/>
    <row r="418" customFormat="1"/>
    <row r="419" customFormat="1"/>
    <row r="420" customFormat="1"/>
    <row r="421" customFormat="1"/>
    <row r="422" customFormat="1"/>
    <row r="423" customFormat="1"/>
    <row r="424" customFormat="1"/>
    <row r="425" customFormat="1"/>
    <row r="426" customFormat="1"/>
    <row r="427" customFormat="1"/>
    <row r="428" customFormat="1"/>
    <row r="429" customFormat="1"/>
    <row r="430" customFormat="1"/>
    <row r="431" customFormat="1"/>
    <row r="432" customFormat="1"/>
    <row r="433" customFormat="1"/>
    <row r="434" customFormat="1"/>
    <row r="435" customFormat="1"/>
    <row r="436" customFormat="1"/>
    <row r="437" customFormat="1"/>
    <row r="438" customFormat="1"/>
    <row r="439" customFormat="1"/>
    <row r="440" customFormat="1"/>
    <row r="441" customFormat="1"/>
    <row r="442" customFormat="1"/>
    <row r="443" customFormat="1"/>
    <row r="444" customFormat="1"/>
    <row r="445" customFormat="1"/>
    <row r="446" customFormat="1"/>
    <row r="447" customFormat="1"/>
    <row r="448" customFormat="1"/>
    <row r="449" customFormat="1"/>
    <row r="450" customFormat="1"/>
    <row r="451" customFormat="1"/>
    <row r="452" customFormat="1"/>
    <row r="453" customFormat="1"/>
    <row r="454" customFormat="1"/>
    <row r="455" customFormat="1"/>
    <row r="456" customFormat="1"/>
    <row r="457" customFormat="1"/>
    <row r="458" customFormat="1"/>
    <row r="459" customFormat="1"/>
    <row r="460" customFormat="1"/>
    <row r="461" customFormat="1"/>
    <row r="462" customFormat="1"/>
    <row r="463" customFormat="1"/>
    <row r="464" customFormat="1"/>
    <row r="465" customFormat="1"/>
    <row r="466" customFormat="1"/>
    <row r="467" customFormat="1"/>
    <row r="468" customFormat="1"/>
    <row r="469" customFormat="1"/>
    <row r="470" customFormat="1"/>
    <row r="471" customFormat="1"/>
    <row r="472" customFormat="1"/>
    <row r="473" customFormat="1"/>
    <row r="474" customFormat="1"/>
    <row r="475" customFormat="1"/>
    <row r="476" customFormat="1"/>
    <row r="477" customFormat="1"/>
    <row r="478" customFormat="1"/>
    <row r="479" customFormat="1"/>
    <row r="480" customFormat="1"/>
    <row r="481" customFormat="1"/>
    <row r="482" customFormat="1"/>
    <row r="483" customFormat="1"/>
    <row r="484" customFormat="1"/>
    <row r="485" customFormat="1"/>
    <row r="486" customFormat="1"/>
    <row r="487" customFormat="1"/>
    <row r="488" customFormat="1"/>
    <row r="489" customFormat="1"/>
    <row r="490" customFormat="1"/>
    <row r="491" customFormat="1"/>
    <row r="492" customFormat="1"/>
    <row r="493" customFormat="1"/>
    <row r="494" customFormat="1"/>
    <row r="495" customFormat="1"/>
    <row r="496" customFormat="1"/>
    <row r="497" customFormat="1"/>
    <row r="498" customFormat="1"/>
    <row r="499" customFormat="1"/>
    <row r="500" customFormat="1"/>
    <row r="501" customFormat="1"/>
    <row r="502" customFormat="1"/>
    <row r="503" customFormat="1"/>
    <row r="504" customFormat="1"/>
    <row r="505" customFormat="1"/>
    <row r="506" customFormat="1"/>
    <row r="507" customFormat="1"/>
    <row r="508" customFormat="1"/>
    <row r="509" customFormat="1"/>
    <row r="510" customFormat="1"/>
    <row r="511" customFormat="1"/>
    <row r="512" customFormat="1"/>
    <row r="513" customFormat="1"/>
    <row r="514" customFormat="1"/>
    <row r="515" customFormat="1"/>
    <row r="516" customFormat="1"/>
    <row r="517" customFormat="1"/>
    <row r="518" customFormat="1"/>
    <row r="519" customFormat="1"/>
    <row r="520" customFormat="1"/>
    <row r="521" customFormat="1"/>
    <row r="522" customFormat="1"/>
    <row r="523" customFormat="1"/>
    <row r="524" customFormat="1"/>
    <row r="525" customFormat="1"/>
    <row r="526" customFormat="1"/>
    <row r="527" customFormat="1"/>
    <row r="528" customFormat="1"/>
    <row r="529" customFormat="1"/>
    <row r="530" customFormat="1"/>
    <row r="531" customFormat="1"/>
    <row r="532" customFormat="1"/>
    <row r="533" customFormat="1"/>
    <row r="534" customFormat="1"/>
    <row r="535" customFormat="1"/>
    <row r="536" customFormat="1"/>
    <row r="537" customFormat="1"/>
    <row r="538" customFormat="1"/>
    <row r="539" customFormat="1"/>
    <row r="540" customFormat="1"/>
    <row r="541" customFormat="1"/>
    <row r="542" customFormat="1"/>
    <row r="543" customFormat="1"/>
    <row r="544" customFormat="1"/>
    <row r="545" customFormat="1"/>
    <row r="546" customFormat="1"/>
    <row r="547" customFormat="1"/>
    <row r="548" customFormat="1"/>
    <row r="549" customFormat="1"/>
    <row r="550" customFormat="1"/>
    <row r="551" customFormat="1"/>
    <row r="552" customFormat="1"/>
    <row r="553" customFormat="1"/>
    <row r="554" customFormat="1"/>
    <row r="555" customFormat="1"/>
    <row r="556" customFormat="1"/>
    <row r="557" customFormat="1"/>
    <row r="558" customFormat="1"/>
    <row r="559" customFormat="1"/>
    <row r="560" customFormat="1"/>
    <row r="561" customFormat="1"/>
    <row r="562" customFormat="1"/>
    <row r="563" customFormat="1"/>
    <row r="564" customFormat="1"/>
    <row r="565" customFormat="1"/>
    <row r="566" customFormat="1"/>
    <row r="567" customFormat="1"/>
    <row r="568" customFormat="1"/>
    <row r="569" customFormat="1"/>
    <row r="570" customFormat="1"/>
    <row r="571" customFormat="1"/>
    <row r="572" customFormat="1"/>
    <row r="573" customFormat="1"/>
    <row r="574" customFormat="1"/>
    <row r="575" customFormat="1"/>
    <row r="576" customFormat="1"/>
    <row r="577" customFormat="1"/>
    <row r="578" customFormat="1"/>
    <row r="579" customFormat="1"/>
    <row r="580" customFormat="1"/>
    <row r="581" customFormat="1"/>
    <row r="582" customFormat="1"/>
    <row r="583" customFormat="1"/>
    <row r="584" customFormat="1"/>
    <row r="585" customFormat="1"/>
    <row r="586" customFormat="1"/>
    <row r="587" customFormat="1"/>
    <row r="588" customFormat="1"/>
    <row r="589" customFormat="1"/>
    <row r="590" customFormat="1"/>
    <row r="591" customFormat="1"/>
    <row r="592" customFormat="1"/>
    <row r="593" customFormat="1"/>
    <row r="594" customFormat="1"/>
    <row r="595" customFormat="1"/>
    <row r="596" customFormat="1"/>
    <row r="597" customFormat="1"/>
    <row r="598" customFormat="1"/>
    <row r="599" customFormat="1"/>
    <row r="600" customFormat="1"/>
    <row r="601" customFormat="1"/>
    <row r="602" customFormat="1"/>
    <row r="603" customFormat="1"/>
    <row r="604" customFormat="1"/>
    <row r="605" customFormat="1"/>
    <row r="606" customFormat="1"/>
    <row r="607" customFormat="1"/>
    <row r="608" customFormat="1"/>
    <row r="609" customFormat="1"/>
    <row r="610" customFormat="1"/>
    <row r="611" customFormat="1"/>
    <row r="612" customFormat="1"/>
    <row r="613" customFormat="1"/>
    <row r="614" customFormat="1"/>
    <row r="615" customFormat="1"/>
    <row r="616" customFormat="1"/>
    <row r="617" customFormat="1"/>
    <row r="618" customFormat="1"/>
    <row r="619" customFormat="1"/>
    <row r="620" customFormat="1"/>
    <row r="621" customFormat="1"/>
    <row r="622" customFormat="1"/>
    <row r="623" customFormat="1"/>
    <row r="624" customFormat="1"/>
    <row r="625" customFormat="1"/>
    <row r="626" customFormat="1"/>
    <row r="627" customFormat="1"/>
    <row r="628" customFormat="1"/>
    <row r="629" customFormat="1"/>
    <row r="630" customFormat="1"/>
    <row r="631" customFormat="1"/>
    <row r="632" customFormat="1"/>
    <row r="633" customFormat="1"/>
    <row r="634" customFormat="1"/>
    <row r="635" customFormat="1"/>
    <row r="636" customFormat="1"/>
    <row r="637" customFormat="1"/>
    <row r="638" customFormat="1"/>
    <row r="639" customFormat="1"/>
    <row r="640" customFormat="1"/>
    <row r="641" customFormat="1"/>
    <row r="642" customFormat="1"/>
    <row r="643" customFormat="1"/>
    <row r="644" customFormat="1"/>
    <row r="645" customFormat="1"/>
    <row r="646" customFormat="1"/>
    <row r="647" customFormat="1"/>
    <row r="648" customFormat="1"/>
    <row r="649" customFormat="1"/>
    <row r="650" customFormat="1"/>
    <row r="651" customFormat="1"/>
    <row r="652" customFormat="1"/>
    <row r="653" customFormat="1"/>
    <row r="654" customFormat="1"/>
    <row r="655" customFormat="1"/>
    <row r="656" customFormat="1"/>
    <row r="657" customFormat="1"/>
    <row r="658" customFormat="1"/>
    <row r="659" customFormat="1"/>
    <row r="660" customFormat="1"/>
    <row r="661" customFormat="1"/>
    <row r="662" customFormat="1"/>
    <row r="663" customFormat="1"/>
    <row r="664" customFormat="1"/>
    <row r="665" customFormat="1"/>
    <row r="666" customFormat="1"/>
    <row r="667" customFormat="1"/>
    <row r="668" customFormat="1"/>
    <row r="669" customFormat="1"/>
    <row r="670" customFormat="1"/>
    <row r="671" customFormat="1"/>
    <row r="672" customFormat="1"/>
    <row r="673" customFormat="1"/>
    <row r="674" customFormat="1"/>
    <row r="675" customFormat="1"/>
    <row r="676" customFormat="1"/>
    <row r="677" customFormat="1"/>
    <row r="678" customFormat="1"/>
    <row r="679" customFormat="1"/>
    <row r="680" customFormat="1"/>
    <row r="681" customFormat="1"/>
    <row r="682" customFormat="1"/>
    <row r="683" customFormat="1"/>
    <row r="684" customFormat="1"/>
    <row r="685" customFormat="1"/>
    <row r="686" customFormat="1"/>
    <row r="687" customFormat="1"/>
    <row r="688" customFormat="1"/>
    <row r="689" customFormat="1"/>
    <row r="690" customFormat="1"/>
    <row r="691" customFormat="1"/>
    <row r="692" customFormat="1"/>
    <row r="693" customFormat="1"/>
    <row r="694" customFormat="1"/>
    <row r="695" customFormat="1"/>
    <row r="696" customFormat="1"/>
    <row r="697" customFormat="1"/>
    <row r="698" customFormat="1"/>
    <row r="699" customFormat="1"/>
    <row r="700" customFormat="1"/>
    <row r="701" customFormat="1"/>
    <row r="702" customFormat="1"/>
    <row r="703" customFormat="1"/>
    <row r="704" customFormat="1"/>
    <row r="705" customFormat="1"/>
    <row r="706" customFormat="1"/>
    <row r="707" customFormat="1"/>
    <row r="708" customFormat="1"/>
    <row r="709" customFormat="1"/>
    <row r="710" customFormat="1"/>
    <row r="711" customFormat="1"/>
    <row r="712" customFormat="1"/>
    <row r="713" customFormat="1"/>
    <row r="714" customFormat="1"/>
    <row r="715" customFormat="1"/>
    <row r="716" customFormat="1"/>
    <row r="717" customFormat="1"/>
    <row r="718" customFormat="1"/>
    <row r="719" customFormat="1"/>
    <row r="720" customFormat="1"/>
    <row r="721" customFormat="1"/>
    <row r="722" customFormat="1"/>
    <row r="723" customFormat="1"/>
    <row r="724" customFormat="1"/>
    <row r="725" customFormat="1"/>
    <row r="726" customFormat="1"/>
    <row r="727" customFormat="1"/>
    <row r="728" customFormat="1"/>
    <row r="729" customFormat="1"/>
    <row r="730" customFormat="1"/>
    <row r="731" customFormat="1"/>
    <row r="732" customFormat="1"/>
    <row r="733" customFormat="1"/>
    <row r="734" customFormat="1"/>
    <row r="735" customFormat="1"/>
    <row r="736" customFormat="1"/>
    <row r="737" customFormat="1"/>
    <row r="738" customFormat="1"/>
    <row r="739" customFormat="1"/>
    <row r="740" customFormat="1"/>
    <row r="741" customFormat="1"/>
    <row r="742" customFormat="1"/>
    <row r="743" customFormat="1"/>
    <row r="744" customFormat="1"/>
    <row r="745" customFormat="1"/>
    <row r="746" customFormat="1"/>
    <row r="747" customFormat="1"/>
    <row r="748" customFormat="1"/>
    <row r="749" customFormat="1"/>
    <row r="750" customFormat="1"/>
    <row r="751" customFormat="1"/>
    <row r="752" customFormat="1"/>
    <row r="753" customFormat="1"/>
    <row r="754" customFormat="1"/>
    <row r="755" customFormat="1"/>
    <row r="756" customFormat="1"/>
    <row r="757" customFormat="1"/>
    <row r="758" customFormat="1"/>
    <row r="759" customFormat="1"/>
    <row r="760" customFormat="1"/>
    <row r="761" customFormat="1"/>
    <row r="762" customFormat="1"/>
    <row r="763" customFormat="1"/>
    <row r="764" customFormat="1"/>
    <row r="765" customFormat="1"/>
    <row r="766" customFormat="1"/>
    <row r="767" customFormat="1"/>
    <row r="768" customFormat="1"/>
    <row r="769" customFormat="1"/>
    <row r="770" customFormat="1"/>
    <row r="771" customFormat="1"/>
    <row r="772" customFormat="1"/>
    <row r="773" customFormat="1"/>
    <row r="774" customFormat="1"/>
    <row r="775" customFormat="1"/>
    <row r="776" customFormat="1"/>
    <row r="777" customFormat="1"/>
    <row r="778" customFormat="1"/>
    <row r="779" customFormat="1"/>
    <row r="780" customFormat="1"/>
    <row r="781" customFormat="1"/>
    <row r="782" customFormat="1"/>
    <row r="783" customFormat="1"/>
    <row r="784" customFormat="1"/>
    <row r="785" customFormat="1"/>
    <row r="786" customFormat="1"/>
    <row r="787" customFormat="1"/>
    <row r="788" customFormat="1"/>
    <row r="789" customFormat="1"/>
    <row r="790" customFormat="1"/>
    <row r="791" customFormat="1"/>
    <row r="792" customFormat="1"/>
    <row r="793" customFormat="1"/>
    <row r="794" customFormat="1"/>
    <row r="795" customFormat="1"/>
    <row r="796" customFormat="1"/>
    <row r="797" customFormat="1"/>
    <row r="798" customFormat="1"/>
    <row r="799" customFormat="1"/>
    <row r="800" customFormat="1"/>
    <row r="801" customFormat="1"/>
    <row r="802" customFormat="1"/>
    <row r="803" customFormat="1"/>
    <row r="804" customFormat="1"/>
    <row r="805" customFormat="1"/>
    <row r="806" customFormat="1"/>
    <row r="807" customFormat="1"/>
    <row r="808" customFormat="1"/>
    <row r="809" customFormat="1"/>
    <row r="810" customFormat="1"/>
    <row r="811" customFormat="1"/>
    <row r="812" customFormat="1"/>
    <row r="813" customFormat="1"/>
    <row r="814" customFormat="1"/>
    <row r="815" customFormat="1"/>
    <row r="816" customFormat="1"/>
    <row r="817" customFormat="1"/>
    <row r="818" customFormat="1"/>
    <row r="819" customFormat="1"/>
    <row r="820" customFormat="1"/>
    <row r="821" customFormat="1"/>
    <row r="822" customFormat="1"/>
    <row r="823" customFormat="1"/>
    <row r="824" customFormat="1"/>
    <row r="825" customFormat="1"/>
    <row r="826" customFormat="1"/>
    <row r="827" customFormat="1"/>
    <row r="828" customFormat="1"/>
    <row r="829" customFormat="1"/>
    <row r="830" customFormat="1"/>
    <row r="831" customFormat="1"/>
    <row r="832" customFormat="1"/>
    <row r="833" customFormat="1"/>
    <row r="834" customFormat="1"/>
    <row r="835" customFormat="1"/>
    <row r="836" customFormat="1"/>
    <row r="837" customFormat="1"/>
    <row r="838" customFormat="1"/>
    <row r="839" customFormat="1"/>
    <row r="840" customFormat="1"/>
    <row r="841" customFormat="1"/>
    <row r="842" customFormat="1"/>
    <row r="843" customFormat="1"/>
    <row r="844" customFormat="1"/>
    <row r="845" customFormat="1"/>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B2:H52"/>
  <sheetViews>
    <sheetView showGridLines="0" topLeftCell="A7" workbookViewId="0">
      <selection activeCell="E43" sqref="E43"/>
    </sheetView>
  </sheetViews>
  <sheetFormatPr defaultColWidth="9.28515625" defaultRowHeight="15"/>
  <cols>
    <col min="1" max="1" width="3.28515625" style="67" customWidth="1"/>
    <col min="2" max="2" width="75.5703125" style="67" customWidth="1"/>
    <col min="3" max="3" width="13.5703125" style="67" customWidth="1"/>
    <col min="4" max="4" width="0.5703125" style="67" customWidth="1"/>
    <col min="5" max="5" width="16.42578125" style="67" customWidth="1"/>
    <col min="6" max="6" width="11.28515625" style="67" customWidth="1"/>
    <col min="7" max="16384" width="9.28515625" style="67"/>
  </cols>
  <sheetData>
    <row r="2" spans="2:6">
      <c r="B2" s="339" t="s">
        <v>63</v>
      </c>
      <c r="C2" s="339"/>
      <c r="D2" s="339"/>
      <c r="E2" s="339"/>
      <c r="F2" s="201"/>
    </row>
    <row r="3" spans="2:6">
      <c r="B3" s="340" t="s">
        <v>64</v>
      </c>
      <c r="C3" s="340"/>
      <c r="D3" s="340"/>
      <c r="E3" s="340"/>
      <c r="F3" s="201"/>
    </row>
    <row r="4" spans="2:6">
      <c r="B4" s="340" t="str">
        <f>CONCATENATE("PI: ",IF(Project_Budget!G14&lt;&gt;0,Project_Budget!G14,"")," ",IF(Project_Budget!D14&lt;&gt;0,Project_Budget!D14,""))</f>
        <v xml:space="preserve">PI:  </v>
      </c>
      <c r="C4" s="340"/>
      <c r="D4" s="340"/>
      <c r="E4" s="340"/>
      <c r="F4" s="201"/>
    </row>
    <row r="5" spans="2:6">
      <c r="B5" s="340" t="s">
        <v>65</v>
      </c>
      <c r="C5" s="340"/>
      <c r="D5" s="340"/>
      <c r="E5" s="340"/>
      <c r="F5" s="201"/>
    </row>
    <row r="6" spans="2:6">
      <c r="B6" s="68"/>
      <c r="C6" s="68"/>
      <c r="D6" s="68"/>
      <c r="E6" s="68"/>
      <c r="F6" s="201"/>
    </row>
    <row r="7" spans="2:6">
      <c r="B7" s="69" t="s">
        <v>66</v>
      </c>
      <c r="C7" s="69"/>
      <c r="D7" s="69"/>
      <c r="E7" s="201"/>
      <c r="F7" s="201"/>
    </row>
    <row r="8" spans="2:6">
      <c r="B8" s="70" t="s">
        <v>67</v>
      </c>
      <c r="C8" s="70"/>
      <c r="D8" s="70"/>
      <c r="E8" s="70" t="s">
        <v>68</v>
      </c>
      <c r="F8" s="201"/>
    </row>
    <row r="9" spans="2:6">
      <c r="B9" s="190" t="s">
        <v>69</v>
      </c>
      <c r="C9" s="190"/>
      <c r="D9" s="190"/>
      <c r="E9" s="202">
        <f>IF(Project_Budget!M14&gt;2,Project_Budget!T14,0)+IF(Project_Budget!M15&gt;2,Project_Budget!T15,0)+IF(Project_Budget!M16&gt;2,Project_Budget!T16,0)</f>
        <v>0</v>
      </c>
      <c r="F9" s="201"/>
    </row>
    <row r="10" spans="2:6">
      <c r="B10" s="190" t="s">
        <v>70</v>
      </c>
      <c r="C10" s="190"/>
      <c r="D10" s="190"/>
      <c r="E10" s="202" t="e">
        <f>SUM(Project_Budget!#REF!)</f>
        <v>#REF!</v>
      </c>
      <c r="F10" s="201"/>
    </row>
    <row r="11" spans="2:6">
      <c r="B11" s="190" t="s">
        <v>71</v>
      </c>
      <c r="C11" s="190"/>
      <c r="D11" s="190"/>
      <c r="E11" s="202">
        <f>SUM(Project_Budget!T23:T24)</f>
        <v>0</v>
      </c>
      <c r="F11" s="201"/>
    </row>
    <row r="12" spans="2:6">
      <c r="B12" s="190" t="s">
        <v>72</v>
      </c>
      <c r="C12" s="190"/>
      <c r="D12" s="190"/>
      <c r="E12" s="202">
        <f>SUM(Project_Budget!T27:T28)</f>
        <v>0</v>
      </c>
      <c r="F12" s="201"/>
    </row>
    <row r="13" spans="2:6">
      <c r="B13" s="190" t="str">
        <f>CONCATENATE(INDEX(DropDown_RA_Pct,Calc!F3,1)," - ",INDEX(DropDown_RA_Area,Calc!D3,1)," - ",Calc!G3 -1," Fall/Spring"," - ",Calc!H3-1," Summer"," (x",Calc!I3,")")</f>
        <v>&lt;Appt. % &gt; - &lt;Choose the Administering Department&gt; - 0 Fall/Spring - 0 Summer (x0)</v>
      </c>
      <c r="C13" s="190"/>
      <c r="D13" s="190"/>
      <c r="E13" s="202">
        <f>Project_Budget!T34</f>
        <v>0</v>
      </c>
      <c r="F13" s="201"/>
    </row>
    <row r="14" spans="2:6">
      <c r="B14" s="190" t="str">
        <f>CONCATENATE(INDEX(DropDown_RA_Pct,Calc!F4,1)," - ",INDEX(DropDown_RA_Area,Calc!D4,1)," - ",Calc!G4 -1," Fall/Spring"," - ",Calc!H4-1," Summer"," (x",Calc!I4,")")</f>
        <v>&lt;Appt. % &gt; - &lt;Choose the Administering Department&gt; - 0 Fall/Spring - 0 Summer (x0)</v>
      </c>
      <c r="C14" s="190"/>
      <c r="D14" s="190"/>
      <c r="E14" s="202">
        <f>Project_Budget!T35</f>
        <v>0</v>
      </c>
      <c r="F14" s="201"/>
    </row>
    <row r="15" spans="2:6">
      <c r="B15" s="190" t="str">
        <f>CONCATENATE(INDEX(DropDown_RA_Pct,Calc!F5,1)," - ",INDEX(DropDown_RA_Area,Calc!D5,1)," - ",Calc!G5 -1," Fall/Spring"," - ",Calc!H5-1," Summer"," (x",Calc!I5,")")</f>
        <v>&lt;Appt. % &gt; - &lt;Choose the Administering Department&gt; - 0 Fall/Spring - 0 Summer (x0)</v>
      </c>
      <c r="C15" s="190"/>
      <c r="D15" s="190"/>
      <c r="E15" s="202">
        <f>Project_Budget!T36</f>
        <v>0</v>
      </c>
      <c r="F15" s="201"/>
    </row>
    <row r="16" spans="2:6">
      <c r="B16" s="190" t="str">
        <f>CONCATENATE(INDEX(DropDown_RA_Pct,Calc!F6,1)," - ",INDEX(DropDown_RA_Area,Calc!D6,1)," - ",Calc!G6 -1," Fall/Spring"," - ",Calc!H6-1," Summer"," (x",Calc!I6,")")</f>
        <v>&lt;Appt. % &gt; - &lt;Choose the Administering Department&gt; - 0 Fall/Spring - 0 Summer (x0)</v>
      </c>
      <c r="C16" s="190"/>
      <c r="D16" s="190"/>
      <c r="E16" s="202">
        <f>Project_Budget!T37</f>
        <v>0</v>
      </c>
      <c r="F16" s="201"/>
    </row>
    <row r="17" spans="2:8">
      <c r="B17" s="190" t="s">
        <v>73</v>
      </c>
      <c r="C17" s="190"/>
      <c r="D17" s="190"/>
      <c r="E17" s="202">
        <f>IF(Project_Budget!R41="ERROR",0,Project_Budget!T41)+IF(Project_Budget!R42="ERROR",0,Project_Budget!T42)+IF(Project_Budget!R43="ERROR",0,Project_Budget!T43)</f>
        <v>0</v>
      </c>
      <c r="F17" s="201"/>
      <c r="G17" s="201"/>
      <c r="H17" s="201"/>
    </row>
    <row r="18" spans="2:8">
      <c r="B18" s="203" t="s">
        <v>74</v>
      </c>
      <c r="C18" s="204" t="e">
        <f>SUM(E9:E17)</f>
        <v>#REF!</v>
      </c>
      <c r="D18" s="190"/>
      <c r="E18" s="202"/>
      <c r="F18" s="201"/>
      <c r="G18" s="201"/>
      <c r="H18" s="201"/>
    </row>
    <row r="19" spans="2:8" ht="7.5" customHeight="1">
      <c r="B19" s="201"/>
      <c r="C19" s="201"/>
      <c r="D19" s="201"/>
      <c r="E19" s="202"/>
      <c r="F19" s="201"/>
      <c r="G19" s="201"/>
      <c r="H19" s="201"/>
    </row>
    <row r="20" spans="2:8">
      <c r="B20" s="70" t="s">
        <v>75</v>
      </c>
      <c r="C20" s="70"/>
      <c r="D20" s="70"/>
      <c r="E20" s="202"/>
      <c r="F20" s="201"/>
      <c r="G20" s="201"/>
      <c r="H20" s="201"/>
    </row>
    <row r="21" spans="2:8">
      <c r="B21" s="190" t="s">
        <v>76</v>
      </c>
      <c r="C21" s="190"/>
      <c r="D21" s="190"/>
      <c r="E21" s="202" t="e">
        <f>SUM(Project_Budget!#REF!)</f>
        <v>#REF!</v>
      </c>
      <c r="F21" s="201"/>
      <c r="G21" s="201"/>
      <c r="H21" s="201"/>
    </row>
    <row r="22" spans="2:8">
      <c r="B22" s="190" t="s">
        <v>43</v>
      </c>
      <c r="C22" s="190"/>
      <c r="D22" s="190"/>
      <c r="E22" s="202">
        <f>SUM(Project_Budget!T51:U55)</f>
        <v>0</v>
      </c>
      <c r="F22" s="201"/>
      <c r="G22" s="201"/>
      <c r="H22" s="201"/>
    </row>
    <row r="23" spans="2:8">
      <c r="B23" s="190" t="s">
        <v>77</v>
      </c>
      <c r="C23" s="190"/>
      <c r="D23" s="190"/>
      <c r="E23" s="202" t="e">
        <f>SUM(Project_Budget!#REF!)</f>
        <v>#REF!</v>
      </c>
      <c r="F23" s="201"/>
      <c r="G23" s="201"/>
      <c r="H23" s="201"/>
    </row>
    <row r="24" spans="2:8">
      <c r="B24" s="190" t="s">
        <v>44</v>
      </c>
      <c r="C24" s="190"/>
      <c r="D24" s="190"/>
      <c r="E24" s="202">
        <f>SUM(Project_Budget!T57:T58)</f>
        <v>0</v>
      </c>
      <c r="F24" s="201"/>
      <c r="G24" s="201"/>
      <c r="H24" s="201"/>
    </row>
    <row r="25" spans="2:8">
      <c r="B25" s="190" t="s">
        <v>78</v>
      </c>
      <c r="C25" s="190"/>
      <c r="D25" s="190"/>
      <c r="E25" s="202" t="e">
        <f>Project_Budget!#REF!</f>
        <v>#REF!</v>
      </c>
      <c r="F25" s="201"/>
      <c r="G25" s="201"/>
      <c r="H25" s="201"/>
    </row>
    <row r="26" spans="2:8">
      <c r="B26" s="190" t="s">
        <v>79</v>
      </c>
      <c r="C26" s="190"/>
      <c r="D26" s="190"/>
      <c r="E26" s="202" t="e">
        <f>Project_Budget!#REF!</f>
        <v>#REF!</v>
      </c>
      <c r="F26" s="201"/>
      <c r="G26" s="201"/>
      <c r="H26" s="201"/>
    </row>
    <row r="27" spans="2:8">
      <c r="B27" s="190" t="s">
        <v>45</v>
      </c>
      <c r="C27" s="190"/>
      <c r="D27" s="190"/>
      <c r="E27" s="202">
        <f>Project_Budget!T60</f>
        <v>0</v>
      </c>
      <c r="F27" s="201"/>
      <c r="G27" s="201"/>
      <c r="H27" s="201"/>
    </row>
    <row r="28" spans="2:8">
      <c r="B28" s="190" t="s">
        <v>80</v>
      </c>
      <c r="C28" s="190"/>
      <c r="D28" s="190"/>
      <c r="E28" s="202" t="e">
        <f>Project_Budget!#REF!</f>
        <v>#REF!</v>
      </c>
      <c r="F28" s="201"/>
      <c r="G28" s="201"/>
      <c r="H28" s="201"/>
    </row>
    <row r="29" spans="2:8">
      <c r="B29" s="190" t="s">
        <v>51</v>
      </c>
      <c r="C29" s="190"/>
      <c r="D29" s="190"/>
      <c r="E29" s="202" t="e">
        <f>Project_Budget!#REF!</f>
        <v>#REF!</v>
      </c>
      <c r="F29" s="201"/>
      <c r="G29" s="201"/>
      <c r="H29" s="201"/>
    </row>
    <row r="30" spans="2:8">
      <c r="B30" s="190" t="s">
        <v>46</v>
      </c>
      <c r="C30" s="190"/>
      <c r="D30" s="190"/>
      <c r="E30" s="202">
        <f>SUM(Project_Budget!T62:T65)</f>
        <v>0</v>
      </c>
      <c r="F30" s="201"/>
      <c r="G30" s="201"/>
      <c r="H30" s="201"/>
    </row>
    <row r="31" spans="2:8">
      <c r="B31" s="203" t="s">
        <v>81</v>
      </c>
      <c r="C31" s="204" t="e">
        <f>SUM(E22:E30)</f>
        <v>#REF!</v>
      </c>
      <c r="D31" s="190"/>
      <c r="E31" s="205"/>
      <c r="F31" s="201"/>
      <c r="G31" s="201"/>
      <c r="H31" s="206"/>
    </row>
    <row r="32" spans="2:8" ht="7.5" customHeight="1" thickBot="1">
      <c r="B32" s="203"/>
      <c r="C32" s="207"/>
      <c r="D32" s="190"/>
      <c r="E32" s="205"/>
      <c r="F32" s="201"/>
      <c r="G32" s="201"/>
      <c r="H32" s="206"/>
    </row>
    <row r="33" spans="2:6" ht="15.75" thickBot="1">
      <c r="B33" s="153" t="s">
        <v>82</v>
      </c>
      <c r="C33" s="154"/>
      <c r="D33" s="154"/>
      <c r="E33" s="155" t="e">
        <f>SUM(E9:E30)</f>
        <v>#REF!</v>
      </c>
      <c r="F33" s="201"/>
    </row>
    <row r="34" spans="2:6">
      <c r="B34" s="201"/>
      <c r="C34" s="201"/>
      <c r="D34" s="201"/>
      <c r="E34" s="205"/>
      <c r="F34" s="201"/>
    </row>
    <row r="35" spans="2:6">
      <c r="B35" s="71" t="s">
        <v>83</v>
      </c>
      <c r="C35" s="71"/>
      <c r="D35" s="71"/>
      <c r="E35" s="208"/>
      <c r="F35"/>
    </row>
    <row r="36" spans="2:6">
      <c r="B36" s="69"/>
      <c r="C36" s="69"/>
      <c r="D36" s="69"/>
      <c r="E36" s="209"/>
      <c r="F36" s="201"/>
    </row>
    <row r="37" spans="2:6">
      <c r="B37" s="190" t="s">
        <v>84</v>
      </c>
      <c r="C37" s="201"/>
      <c r="D37" s="201"/>
      <c r="E37" s="209">
        <f>SUM(Project_Budget!U14:U16)</f>
        <v>0</v>
      </c>
      <c r="F37" s="201"/>
    </row>
    <row r="38" spans="2:6">
      <c r="B38" s="190" t="s">
        <v>85</v>
      </c>
      <c r="C38" s="206"/>
      <c r="D38" s="206"/>
      <c r="E38" s="209" t="e">
        <f>Project_Budget!#REF!</f>
        <v>#REF!</v>
      </c>
      <c r="F38" s="201"/>
    </row>
    <row r="39" spans="2:6">
      <c r="B39" s="190" t="s">
        <v>86</v>
      </c>
      <c r="C39" s="206"/>
      <c r="D39" s="206"/>
      <c r="E39" s="209" t="e">
        <f>SUM(Project_Budget!#REF!)</f>
        <v>#REF!</v>
      </c>
      <c r="F39" s="201"/>
    </row>
    <row r="40" spans="2:6">
      <c r="B40" s="190" t="s">
        <v>87</v>
      </c>
      <c r="C40" s="206"/>
      <c r="D40" s="206"/>
      <c r="E40" s="209">
        <f>SUM(Project_Budget!U23:U24)</f>
        <v>0</v>
      </c>
      <c r="F40" s="201"/>
    </row>
    <row r="41" spans="2:6">
      <c r="B41" s="190" t="s">
        <v>88</v>
      </c>
      <c r="C41" s="206"/>
      <c r="D41" s="206"/>
      <c r="E41" s="209">
        <f>SUM(Project_Budget!U27:U28)</f>
        <v>0</v>
      </c>
      <c r="F41" s="201"/>
    </row>
    <row r="42" spans="2:6">
      <c r="B42" s="190" t="s">
        <v>89</v>
      </c>
      <c r="C42" s="206"/>
      <c r="D42" s="206"/>
      <c r="E42" s="209">
        <f>SUM(Project_Budget!U34:U36)</f>
        <v>0</v>
      </c>
      <c r="F42" s="201"/>
    </row>
    <row r="43" spans="2:6">
      <c r="B43" s="190" t="s">
        <v>90</v>
      </c>
      <c r="C43" s="206"/>
      <c r="D43" s="206"/>
      <c r="E43" s="209">
        <f>SUM(Project_Budget!U41:U43)</f>
        <v>0</v>
      </c>
      <c r="F43" s="201"/>
    </row>
    <row r="44" spans="2:6">
      <c r="B44" s="190"/>
      <c r="C44" s="206"/>
      <c r="D44" s="206"/>
      <c r="E44" s="209"/>
      <c r="F44" s="201"/>
    </row>
    <row r="45" spans="2:6">
      <c r="B45" s="190" t="s">
        <v>26</v>
      </c>
      <c r="C45" s="206"/>
      <c r="D45" s="206"/>
      <c r="E45" s="202">
        <f>SUM(Project_Budget!O34:O36)</f>
        <v>0</v>
      </c>
      <c r="F45" s="201"/>
    </row>
    <row r="46" spans="2:6" ht="15.75" thickBot="1">
      <c r="B46" s="72"/>
      <c r="C46" s="72"/>
      <c r="D46" s="72"/>
      <c r="E46" s="209"/>
      <c r="F46" s="201"/>
    </row>
    <row r="47" spans="2:6" ht="15.75" thickBot="1">
      <c r="B47" s="153" t="s">
        <v>91</v>
      </c>
      <c r="C47" s="154"/>
      <c r="D47" s="154"/>
      <c r="E47" s="155" t="e">
        <f>SUM(E33:E46)</f>
        <v>#REF!</v>
      </c>
      <c r="F47" s="201"/>
    </row>
    <row r="48" spans="2:6" ht="15.75" thickBot="1">
      <c r="B48" s="201"/>
      <c r="C48" s="201"/>
      <c r="D48" s="201"/>
      <c r="E48" s="209"/>
      <c r="F48" s="201"/>
    </row>
    <row r="49" spans="2:5" ht="15.75" thickBot="1">
      <c r="B49" s="153" t="s">
        <v>92</v>
      </c>
      <c r="C49" s="154"/>
      <c r="D49" s="154"/>
      <c r="E49" s="155" t="e">
        <f>E47*3</f>
        <v>#REF!</v>
      </c>
    </row>
    <row r="50" spans="2:5">
      <c r="B50" s="201"/>
      <c r="C50" s="201"/>
      <c r="D50" s="201"/>
      <c r="E50" s="209"/>
    </row>
    <row r="51" spans="2:5">
      <c r="B51" s="201"/>
      <c r="C51" s="201"/>
      <c r="D51" s="201"/>
      <c r="E51" s="210"/>
    </row>
    <row r="52" spans="2:5">
      <c r="B52" s="338"/>
      <c r="C52" s="338"/>
      <c r="D52" s="338"/>
      <c r="E52" s="338"/>
    </row>
  </sheetData>
  <sheetProtection selectLockedCells="1" selectUnlockedCells="1"/>
  <mergeCells count="5">
    <mergeCell ref="B52:E52"/>
    <mergeCell ref="B2:E2"/>
    <mergeCell ref="B3:E3"/>
    <mergeCell ref="B4:E4"/>
    <mergeCell ref="B5:E5"/>
  </mergeCells>
  <pageMargins left="0.7" right="0.7" top="0.75" bottom="0.75" header="0.3" footer="0.3"/>
  <pageSetup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B2:M84"/>
  <sheetViews>
    <sheetView topLeftCell="A39" workbookViewId="0">
      <selection activeCell="M38" sqref="M38"/>
    </sheetView>
  </sheetViews>
  <sheetFormatPr defaultRowHeight="12.75"/>
  <cols>
    <col min="4" max="4" width="10.28515625" bestFit="1" customWidth="1"/>
  </cols>
  <sheetData>
    <row r="2" spans="2:13" ht="18">
      <c r="B2" s="377" t="s">
        <v>93</v>
      </c>
      <c r="C2" s="377"/>
      <c r="D2" s="377"/>
      <c r="E2" s="377"/>
      <c r="F2" s="377"/>
      <c r="G2" s="377"/>
      <c r="H2" s="377"/>
      <c r="I2" s="378"/>
      <c r="J2" s="378"/>
      <c r="K2" s="378"/>
      <c r="L2" s="378"/>
      <c r="M2" s="378"/>
    </row>
    <row r="4" spans="2:13">
      <c r="B4" s="1" t="s">
        <v>94</v>
      </c>
      <c r="C4" s="1"/>
      <c r="D4" s="1"/>
      <c r="E4" s="1"/>
      <c r="F4" s="1"/>
      <c r="G4" s="1"/>
      <c r="H4" s="1"/>
      <c r="I4" s="1"/>
      <c r="J4" s="1"/>
    </row>
    <row r="5" spans="2:13">
      <c r="B5" s="1" t="s">
        <v>95</v>
      </c>
      <c r="C5" s="1"/>
      <c r="D5" s="1"/>
      <c r="E5" s="1"/>
      <c r="F5" s="1"/>
      <c r="G5" s="1"/>
      <c r="H5" s="1"/>
      <c r="I5" s="1"/>
      <c r="J5" s="1"/>
    </row>
    <row r="6" spans="2:13">
      <c r="I6" s="1"/>
      <c r="J6" s="1"/>
    </row>
    <row r="7" spans="2:13">
      <c r="B7" s="2" t="s">
        <v>96</v>
      </c>
      <c r="C7" s="1"/>
      <c r="D7" s="1"/>
      <c r="E7" s="1"/>
      <c r="F7" s="1"/>
      <c r="G7" s="1"/>
      <c r="H7" s="1"/>
      <c r="I7" s="1"/>
      <c r="J7" s="1"/>
      <c r="K7" s="1"/>
      <c r="L7" s="1"/>
    </row>
    <row r="8" spans="2:13" ht="13.5" thickBot="1">
      <c r="B8" s="2"/>
      <c r="C8" s="1"/>
      <c r="D8" s="1"/>
      <c r="E8" s="1"/>
      <c r="F8" s="1"/>
      <c r="G8" s="1"/>
      <c r="H8" s="1"/>
      <c r="I8" s="1"/>
      <c r="J8" s="1"/>
      <c r="K8" s="1"/>
      <c r="L8" s="1"/>
    </row>
    <row r="9" spans="2:13" ht="11.25" customHeight="1" thickTop="1">
      <c r="B9" s="383" t="s">
        <v>97</v>
      </c>
      <c r="C9" s="384"/>
      <c r="D9" s="384"/>
      <c r="E9" s="385"/>
      <c r="F9" s="383" t="s">
        <v>98</v>
      </c>
      <c r="G9" s="384"/>
      <c r="H9" s="384"/>
      <c r="I9" s="384"/>
      <c r="J9" s="384"/>
      <c r="K9" s="384"/>
      <c r="L9" s="384"/>
      <c r="M9" s="385"/>
    </row>
    <row r="10" spans="2:13" ht="11.25" customHeight="1">
      <c r="B10" s="386"/>
      <c r="C10" s="387"/>
      <c r="D10" s="387"/>
      <c r="E10" s="388"/>
      <c r="F10" s="386"/>
      <c r="G10" s="387"/>
      <c r="H10" s="387"/>
      <c r="I10" s="387"/>
      <c r="J10" s="387"/>
      <c r="K10" s="387"/>
      <c r="L10" s="387"/>
      <c r="M10" s="388"/>
    </row>
    <row r="11" spans="2:13" ht="12.75" customHeight="1">
      <c r="B11" s="120"/>
      <c r="C11" s="121"/>
      <c r="D11" s="121"/>
      <c r="E11" s="121"/>
      <c r="F11" s="120"/>
      <c r="G11" s="121"/>
      <c r="H11" s="121"/>
      <c r="I11" s="347" t="s">
        <v>99</v>
      </c>
      <c r="J11" s="347"/>
      <c r="K11" s="348">
        <v>45717</v>
      </c>
      <c r="L11" s="348"/>
      <c r="M11" s="122"/>
    </row>
    <row r="12" spans="2:13" ht="12.75" customHeight="1">
      <c r="B12" s="120"/>
      <c r="C12" s="121"/>
      <c r="D12" s="121"/>
      <c r="E12" s="121"/>
      <c r="F12" s="355" t="s">
        <v>100</v>
      </c>
      <c r="G12" s="356"/>
      <c r="H12" s="356"/>
      <c r="I12" s="356"/>
      <c r="J12" s="356"/>
      <c r="K12" s="356"/>
      <c r="L12" s="356"/>
      <c r="M12" s="357"/>
    </row>
    <row r="13" spans="2:13" ht="12.75" customHeight="1">
      <c r="B13" s="120"/>
      <c r="C13" s="121"/>
      <c r="D13" s="121"/>
      <c r="E13" s="121"/>
      <c r="F13" s="358"/>
      <c r="G13" s="356"/>
      <c r="H13" s="356"/>
      <c r="I13" s="356"/>
      <c r="J13" s="356"/>
      <c r="K13" s="356"/>
      <c r="L13" s="356"/>
      <c r="M13" s="357"/>
    </row>
    <row r="14" spans="2:13">
      <c r="B14" s="3"/>
      <c r="C14" s="4"/>
      <c r="D14" s="9"/>
      <c r="E14" s="4"/>
      <c r="F14" s="119"/>
      <c r="G14" s="4"/>
      <c r="H14" s="4"/>
      <c r="I14" s="4"/>
      <c r="J14" s="4"/>
      <c r="K14" s="4"/>
      <c r="L14" s="4"/>
      <c r="M14" s="5"/>
    </row>
    <row r="15" spans="2:13">
      <c r="B15" s="25" t="s">
        <v>101</v>
      </c>
      <c r="C15" s="118"/>
      <c r="D15" s="124">
        <v>0</v>
      </c>
      <c r="E15" s="4"/>
      <c r="F15" s="123" t="s">
        <v>102</v>
      </c>
      <c r="G15" s="118"/>
      <c r="H15" s="4"/>
      <c r="I15" s="4"/>
      <c r="J15" s="4"/>
      <c r="K15" s="4"/>
      <c r="L15" s="193">
        <v>0.35699999999999998</v>
      </c>
      <c r="M15" s="5"/>
    </row>
    <row r="16" spans="2:13">
      <c r="B16" s="25"/>
      <c r="C16" s="118"/>
      <c r="D16" s="9"/>
      <c r="E16" s="4"/>
      <c r="F16" s="123" t="s">
        <v>103</v>
      </c>
      <c r="G16" s="118"/>
      <c r="H16" s="4"/>
      <c r="I16" s="4"/>
      <c r="J16" s="4"/>
      <c r="K16" s="4"/>
      <c r="L16" s="194">
        <v>0.35699999999999998</v>
      </c>
      <c r="M16" s="5"/>
    </row>
    <row r="17" spans="2:13">
      <c r="B17" s="25"/>
      <c r="C17" s="118"/>
      <c r="D17" s="9"/>
      <c r="E17" s="4"/>
      <c r="F17" s="123" t="s">
        <v>104</v>
      </c>
      <c r="G17" s="118"/>
      <c r="H17" s="4"/>
      <c r="I17" s="4"/>
      <c r="J17" s="4"/>
      <c r="K17" s="4"/>
      <c r="L17" s="195">
        <v>0.41599999999999998</v>
      </c>
      <c r="M17" s="5"/>
    </row>
    <row r="18" spans="2:13">
      <c r="B18" s="25"/>
      <c r="C18" s="118"/>
      <c r="D18" s="9"/>
      <c r="E18" s="4"/>
      <c r="F18" s="123" t="s">
        <v>105</v>
      </c>
      <c r="G18" s="118"/>
      <c r="H18" s="4"/>
      <c r="I18" s="4"/>
      <c r="J18" s="4"/>
      <c r="K18" s="4"/>
      <c r="L18" s="195">
        <v>0.36499999999999999</v>
      </c>
      <c r="M18" s="5"/>
    </row>
    <row r="19" spans="2:13">
      <c r="B19" s="25"/>
      <c r="C19" s="118"/>
      <c r="D19" s="9"/>
      <c r="E19" s="4"/>
      <c r="F19" s="123" t="s">
        <v>106</v>
      </c>
      <c r="G19" s="118"/>
      <c r="H19" s="4"/>
      <c r="I19" s="4"/>
      <c r="J19" s="4"/>
      <c r="K19" s="4"/>
      <c r="L19" s="195">
        <v>0.36499999999999999</v>
      </c>
      <c r="M19" s="5"/>
    </row>
    <row r="20" spans="2:13">
      <c r="B20" s="25"/>
      <c r="C20" s="118"/>
      <c r="D20" s="9"/>
      <c r="E20" s="4"/>
      <c r="F20" s="123" t="s">
        <v>73</v>
      </c>
      <c r="G20" s="118"/>
      <c r="H20" s="4"/>
      <c r="I20" s="4"/>
      <c r="J20" s="4"/>
      <c r="K20" s="4"/>
      <c r="L20" s="196">
        <v>0.05</v>
      </c>
      <c r="M20" s="5"/>
    </row>
    <row r="21" spans="2:13" ht="13.5" thickBot="1">
      <c r="B21" s="211"/>
      <c r="C21" s="212"/>
      <c r="D21" s="212"/>
      <c r="E21" s="212"/>
      <c r="F21" s="211"/>
      <c r="G21" s="212"/>
      <c r="H21" s="212"/>
      <c r="I21" s="212"/>
      <c r="J21" s="212"/>
      <c r="K21" s="212"/>
      <c r="L21" s="212"/>
      <c r="M21" s="213"/>
    </row>
    <row r="22" spans="2:13" ht="14.25" thickTop="1" thickBot="1"/>
    <row r="23" spans="2:13" ht="11.25" hidden="1" customHeight="1" thickTop="1">
      <c r="B23" s="341" t="s">
        <v>107</v>
      </c>
      <c r="C23" s="342"/>
      <c r="D23" s="342"/>
      <c r="E23" s="342"/>
      <c r="F23" s="342"/>
      <c r="G23" s="342"/>
      <c r="H23" s="342"/>
      <c r="I23" s="342"/>
      <c r="J23" s="342"/>
      <c r="K23" s="342"/>
      <c r="L23" s="342"/>
      <c r="M23" s="343"/>
    </row>
    <row r="24" spans="2:13" ht="11.25" hidden="1" customHeight="1">
      <c r="B24" s="344"/>
      <c r="C24" s="345"/>
      <c r="D24" s="345"/>
      <c r="E24" s="345"/>
      <c r="F24" s="345"/>
      <c r="G24" s="345"/>
      <c r="H24" s="345"/>
      <c r="I24" s="345"/>
      <c r="J24" s="345"/>
      <c r="K24" s="345"/>
      <c r="L24" s="345"/>
      <c r="M24" s="346"/>
    </row>
    <row r="25" spans="2:13" hidden="1">
      <c r="B25" s="3"/>
      <c r="C25" s="4"/>
      <c r="D25" s="4"/>
      <c r="E25" s="4"/>
      <c r="F25" s="4"/>
      <c r="G25" s="4"/>
      <c r="H25" s="4"/>
      <c r="I25" s="347" t="s">
        <v>99</v>
      </c>
      <c r="J25" s="347"/>
      <c r="K25" s="379"/>
      <c r="L25" s="379"/>
      <c r="M25" s="5"/>
    </row>
    <row r="26" spans="2:13" ht="28.5" hidden="1" customHeight="1">
      <c r="B26" s="355" t="s">
        <v>108</v>
      </c>
      <c r="C26" s="380"/>
      <c r="D26" s="380"/>
      <c r="E26" s="380"/>
      <c r="F26" s="380"/>
      <c r="G26" s="380"/>
      <c r="H26" s="380"/>
      <c r="I26" s="380"/>
      <c r="J26" s="380"/>
      <c r="K26" s="380"/>
      <c r="L26" s="380"/>
      <c r="M26" s="381"/>
    </row>
    <row r="27" spans="2:13" hidden="1">
      <c r="B27" s="6"/>
      <c r="C27" s="7"/>
      <c r="D27" s="7"/>
      <c r="E27" s="7"/>
      <c r="F27" s="7"/>
      <c r="G27" s="7"/>
      <c r="H27" s="7"/>
      <c r="I27" s="347" t="s">
        <v>109</v>
      </c>
      <c r="J27" s="347"/>
      <c r="K27" s="382">
        <v>0</v>
      </c>
      <c r="L27" s="379"/>
      <c r="M27" s="8"/>
    </row>
    <row r="28" spans="2:13" hidden="1">
      <c r="B28" s="6"/>
      <c r="C28" s="7"/>
      <c r="D28" s="7"/>
      <c r="E28" s="7"/>
      <c r="F28" s="7"/>
      <c r="G28" s="7"/>
      <c r="H28" s="7"/>
      <c r="I28" s="4"/>
      <c r="J28" s="4"/>
      <c r="K28" s="4"/>
      <c r="L28" s="4"/>
      <c r="M28" s="8"/>
    </row>
    <row r="29" spans="2:13" hidden="1">
      <c r="B29" s="6"/>
      <c r="C29" s="7"/>
      <c r="D29" s="7"/>
      <c r="E29" s="7"/>
      <c r="F29" s="7"/>
      <c r="G29" s="7"/>
      <c r="H29" s="9" t="s">
        <v>110</v>
      </c>
      <c r="I29" s="9" t="s">
        <v>111</v>
      </c>
      <c r="J29" s="9" t="s">
        <v>112</v>
      </c>
      <c r="K29" s="9" t="s">
        <v>113</v>
      </c>
      <c r="L29" s="9" t="s">
        <v>114</v>
      </c>
      <c r="M29" s="8"/>
    </row>
    <row r="30" spans="2:13" hidden="1">
      <c r="B30" s="10" t="s">
        <v>115</v>
      </c>
      <c r="C30" s="11"/>
      <c r="D30" s="11"/>
      <c r="E30" s="11"/>
      <c r="F30" s="11"/>
      <c r="G30" s="18">
        <v>0.47699999999999998</v>
      </c>
      <c r="H30" s="11"/>
      <c r="I30" s="11"/>
      <c r="J30" s="11"/>
      <c r="K30" s="11"/>
      <c r="L30" s="11"/>
      <c r="M30" s="12"/>
    </row>
    <row r="31" spans="2:13" hidden="1">
      <c r="B31" s="10" t="s">
        <v>116</v>
      </c>
      <c r="C31" s="11"/>
      <c r="D31" s="11"/>
      <c r="E31" s="11"/>
      <c r="F31" s="11"/>
      <c r="G31" s="19">
        <v>0.48499999999999999</v>
      </c>
      <c r="H31" s="11"/>
      <c r="I31" s="11"/>
      <c r="J31" s="11"/>
      <c r="K31" s="11"/>
      <c r="L31" s="11"/>
      <c r="M31" s="12"/>
    </row>
    <row r="32" spans="2:13" hidden="1">
      <c r="B32" s="10" t="s">
        <v>117</v>
      </c>
      <c r="C32" s="11"/>
      <c r="D32" s="11"/>
      <c r="E32" s="11"/>
      <c r="F32" s="11"/>
      <c r="G32" s="19">
        <v>0.31</v>
      </c>
      <c r="H32" s="11"/>
      <c r="I32" s="11"/>
      <c r="J32" s="11"/>
      <c r="K32" s="11"/>
      <c r="L32" s="11"/>
      <c r="M32" s="12"/>
    </row>
    <row r="33" spans="2:13" hidden="1">
      <c r="B33" s="10" t="s">
        <v>118</v>
      </c>
      <c r="C33" s="11"/>
      <c r="D33" s="11"/>
      <c r="E33" s="11"/>
      <c r="F33" s="11"/>
      <c r="G33" s="20">
        <v>0.26</v>
      </c>
      <c r="H33" s="11"/>
      <c r="I33" s="11"/>
      <c r="J33" s="11"/>
      <c r="K33" s="11"/>
      <c r="L33" s="11"/>
      <c r="M33" s="12"/>
    </row>
    <row r="34" spans="2:13" ht="13.5" hidden="1" thickBot="1">
      <c r="B34" s="14"/>
      <c r="C34" s="15"/>
      <c r="D34" s="15"/>
      <c r="E34" s="15"/>
      <c r="F34" s="15"/>
      <c r="G34" s="15"/>
      <c r="H34" s="15"/>
      <c r="I34" s="15"/>
      <c r="J34" s="16"/>
      <c r="K34" s="16"/>
      <c r="L34" s="16"/>
      <c r="M34" s="17"/>
    </row>
    <row r="35" spans="2:13" ht="14.25" hidden="1" thickTop="1" thickBot="1"/>
    <row r="36" spans="2:13" ht="11.25" customHeight="1" thickTop="1">
      <c r="B36" s="367" t="s">
        <v>119</v>
      </c>
      <c r="C36" s="368"/>
      <c r="D36" s="368"/>
      <c r="E36" s="368"/>
      <c r="F36" s="368"/>
      <c r="G36" s="368"/>
      <c r="H36" s="368"/>
      <c r="I36" s="368"/>
      <c r="J36" s="368"/>
      <c r="K36" s="368"/>
      <c r="L36" s="368"/>
      <c r="M36" s="369"/>
    </row>
    <row r="37" spans="2:13" ht="11.25" customHeight="1">
      <c r="B37" s="370"/>
      <c r="C37" s="371"/>
      <c r="D37" s="371"/>
      <c r="E37" s="371"/>
      <c r="F37" s="371"/>
      <c r="G37" s="371"/>
      <c r="H37" s="371"/>
      <c r="I37" s="371"/>
      <c r="J37" s="371"/>
      <c r="K37" s="371"/>
      <c r="L37" s="371"/>
      <c r="M37" s="372"/>
    </row>
    <row r="38" spans="2:13">
      <c r="B38" s="21"/>
      <c r="C38" s="13"/>
      <c r="D38" s="13"/>
      <c r="E38" s="13"/>
      <c r="F38" s="13"/>
      <c r="G38" s="13"/>
      <c r="H38" s="364" t="s">
        <v>99</v>
      </c>
      <c r="I38" s="365"/>
      <c r="J38" s="366"/>
      <c r="K38" s="348" t="s">
        <v>190</v>
      </c>
      <c r="L38" s="348"/>
      <c r="M38" s="12"/>
    </row>
    <row r="39" spans="2:13">
      <c r="B39" s="102" t="s">
        <v>120</v>
      </c>
      <c r="C39" s="13"/>
      <c r="D39" s="13"/>
      <c r="E39" s="13"/>
      <c r="F39" s="13"/>
      <c r="G39" s="13"/>
      <c r="H39" s="13"/>
      <c r="I39" s="11"/>
      <c r="J39" s="11"/>
      <c r="K39" s="11"/>
      <c r="L39" s="11"/>
      <c r="M39" s="12"/>
    </row>
    <row r="40" spans="2:13">
      <c r="B40" s="102"/>
      <c r="C40" s="22"/>
      <c r="D40" s="22"/>
      <c r="E40" s="22"/>
      <c r="F40" s="22"/>
      <c r="G40" s="22"/>
      <c r="H40" s="22"/>
      <c r="I40" s="11"/>
      <c r="J40" s="11"/>
      <c r="K40" s="11"/>
      <c r="L40" s="11"/>
      <c r="M40" s="12"/>
    </row>
    <row r="41" spans="2:13">
      <c r="B41" s="102" t="s">
        <v>121</v>
      </c>
      <c r="C41" s="22"/>
      <c r="D41" s="22"/>
      <c r="E41" s="22"/>
      <c r="F41" s="22"/>
      <c r="G41" s="22"/>
      <c r="H41" s="361" t="s">
        <v>122</v>
      </c>
      <c r="I41" s="362"/>
      <c r="J41" s="363"/>
      <c r="K41" s="359">
        <v>0</v>
      </c>
      <c r="L41" s="360"/>
      <c r="M41" s="12"/>
    </row>
    <row r="42" spans="2:13">
      <c r="B42" s="214"/>
      <c r="C42" s="22"/>
      <c r="D42" s="22"/>
      <c r="E42" s="22"/>
      <c r="F42" s="22"/>
      <c r="G42" s="22"/>
      <c r="H42" s="361" t="s">
        <v>123</v>
      </c>
      <c r="I42" s="362"/>
      <c r="J42" s="363"/>
      <c r="K42" s="359">
        <v>5.5E-2</v>
      </c>
      <c r="L42" s="360"/>
      <c r="M42" s="12"/>
    </row>
    <row r="43" spans="2:13">
      <c r="B43" s="23"/>
      <c r="C43" s="11"/>
      <c r="D43" s="9"/>
      <c r="E43" s="24" t="s">
        <v>124</v>
      </c>
      <c r="F43" s="24"/>
      <c r="G43" s="24"/>
      <c r="H43" s="24"/>
      <c r="I43" s="24"/>
      <c r="J43" s="11"/>
      <c r="K43" s="11"/>
      <c r="L43" s="11"/>
      <c r="M43" s="12"/>
    </row>
    <row r="44" spans="2:13">
      <c r="B44" s="23"/>
      <c r="C44" s="11"/>
      <c r="D44" s="11"/>
      <c r="E44" s="11"/>
      <c r="F44" s="11"/>
      <c r="G44" s="9" t="s">
        <v>125</v>
      </c>
      <c r="H44" s="9" t="s">
        <v>110</v>
      </c>
      <c r="I44" s="9" t="s">
        <v>111</v>
      </c>
      <c r="J44" s="9" t="s">
        <v>112</v>
      </c>
      <c r="K44" s="9" t="s">
        <v>113</v>
      </c>
      <c r="L44" s="9" t="s">
        <v>114</v>
      </c>
      <c r="M44" s="12"/>
    </row>
    <row r="45" spans="2:13">
      <c r="B45" s="25" t="s">
        <v>126</v>
      </c>
      <c r="C45" s="24"/>
      <c r="D45" s="11"/>
      <c r="E45" s="11"/>
      <c r="F45" s="11"/>
      <c r="G45" s="26">
        <v>9200</v>
      </c>
      <c r="H45" s="89">
        <f>G45</f>
        <v>9200</v>
      </c>
      <c r="I45" s="77">
        <f>Tuition_Y1_Academic*(1+$K$42)</f>
        <v>9706</v>
      </c>
      <c r="J45" s="77">
        <f>Tuition_Y2_Academic*(1+$K$42)</f>
        <v>10239.83</v>
      </c>
      <c r="K45" s="77">
        <f>J45*(1+$K$42)</f>
        <v>10803.020649999999</v>
      </c>
      <c r="L45" s="78">
        <f>K45*(1+$K$42)</f>
        <v>11397.186785749998</v>
      </c>
      <c r="M45" s="12"/>
    </row>
    <row r="46" spans="2:13">
      <c r="B46" s="25" t="s">
        <v>127</v>
      </c>
      <c r="C46" s="24"/>
      <c r="D46" s="11"/>
      <c r="E46" s="11"/>
      <c r="F46" s="11"/>
      <c r="G46" s="27">
        <v>9200</v>
      </c>
      <c r="H46" s="90">
        <f>G46</f>
        <v>9200</v>
      </c>
      <c r="I46" s="91">
        <f>Tuition_Y1_Annual*(1+$K$42)</f>
        <v>9706</v>
      </c>
      <c r="J46" s="91">
        <f>Tuition_Y2_Annual*(1+$K$42)</f>
        <v>10239.83</v>
      </c>
      <c r="K46" s="91">
        <f>J46*(1+$K$42)</f>
        <v>10803.020649999999</v>
      </c>
      <c r="L46" s="92">
        <f>K46*(1+$K$42)</f>
        <v>11397.186785749998</v>
      </c>
      <c r="M46" s="12"/>
    </row>
    <row r="47" spans="2:13" ht="13.5" thickBot="1">
      <c r="B47" s="28"/>
      <c r="C47" s="29"/>
      <c r="D47" s="29"/>
      <c r="E47" s="30"/>
      <c r="F47" s="30"/>
      <c r="G47" s="30"/>
      <c r="H47" s="30"/>
      <c r="I47" s="30"/>
      <c r="J47" s="16"/>
      <c r="K47" s="16"/>
      <c r="L47" s="16"/>
      <c r="M47" s="17"/>
    </row>
    <row r="48" spans="2:13" ht="14.25" thickTop="1" thickBot="1"/>
    <row r="49" spans="2:9" ht="11.25" customHeight="1" thickTop="1">
      <c r="B49" s="349" t="s">
        <v>176</v>
      </c>
      <c r="C49" s="350"/>
      <c r="D49" s="350"/>
      <c r="E49" s="350"/>
      <c r="F49" s="350"/>
      <c r="G49" s="350"/>
      <c r="H49" s="350"/>
      <c r="I49" s="351"/>
    </row>
    <row r="50" spans="2:9" ht="11.25" customHeight="1">
      <c r="B50" s="352"/>
      <c r="C50" s="353"/>
      <c r="D50" s="353"/>
      <c r="E50" s="353"/>
      <c r="F50" s="353"/>
      <c r="G50" s="353"/>
      <c r="H50" s="353"/>
      <c r="I50" s="354"/>
    </row>
    <row r="51" spans="2:9" ht="11.25" customHeight="1">
      <c r="B51" s="93"/>
      <c r="C51" s="113"/>
      <c r="D51" s="113"/>
      <c r="E51" s="347" t="s">
        <v>99</v>
      </c>
      <c r="F51" s="347"/>
      <c r="G51" s="348">
        <v>44727</v>
      </c>
      <c r="H51" s="348"/>
      <c r="I51" s="94"/>
    </row>
    <row r="52" spans="2:9" ht="52.5" customHeight="1">
      <c r="B52" s="93"/>
      <c r="C52" s="375" t="s">
        <v>128</v>
      </c>
      <c r="D52" s="375"/>
      <c r="E52" s="375"/>
      <c r="F52" s="375"/>
      <c r="G52" s="376" t="s">
        <v>129</v>
      </c>
      <c r="H52" s="376"/>
      <c r="I52" s="94"/>
    </row>
    <row r="53" spans="2:9">
      <c r="B53" s="93"/>
      <c r="C53" s="95" t="str">
        <f>Calc!N4</f>
        <v>Architecture &amp; Urban Planning</v>
      </c>
      <c r="D53" s="96"/>
      <c r="E53" s="96"/>
      <c r="F53" s="97"/>
      <c r="G53" s="373">
        <v>15606</v>
      </c>
      <c r="H53" s="374"/>
      <c r="I53" s="98"/>
    </row>
    <row r="54" spans="2:9">
      <c r="B54" s="93"/>
      <c r="C54" s="95" t="str">
        <f>Calc!N5</f>
        <v>Arts (Peck School)</v>
      </c>
      <c r="D54" s="96"/>
      <c r="E54" s="96"/>
      <c r="F54" s="97"/>
      <c r="G54" s="373">
        <v>15606</v>
      </c>
      <c r="H54" s="374"/>
      <c r="I54" s="98"/>
    </row>
    <row r="55" spans="2:9">
      <c r="B55" s="93"/>
      <c r="C55" s="95" t="str">
        <f>Calc!N7</f>
        <v>Business (Lubar)</v>
      </c>
      <c r="D55" s="96"/>
      <c r="E55" s="96"/>
      <c r="F55" s="97"/>
      <c r="G55" s="373">
        <v>15606</v>
      </c>
      <c r="H55" s="374"/>
      <c r="I55" s="98"/>
    </row>
    <row r="56" spans="2:9">
      <c r="B56" s="93"/>
      <c r="C56" s="95" t="str">
        <f>Calc!N8</f>
        <v>Education</v>
      </c>
      <c r="D56" s="97"/>
      <c r="E56" s="97"/>
      <c r="F56" s="97"/>
      <c r="G56" s="373">
        <v>17686.8</v>
      </c>
      <c r="H56" s="374"/>
      <c r="I56" s="98"/>
    </row>
    <row r="57" spans="2:9">
      <c r="B57" s="93"/>
      <c r="C57" s="95" t="str">
        <f>Calc!N9</f>
        <v>Engineering and Applied Sciences</v>
      </c>
      <c r="D57" s="97"/>
      <c r="E57" s="97"/>
      <c r="F57" s="97"/>
      <c r="G57" s="373">
        <v>21848.400000000001</v>
      </c>
      <c r="H57" s="374"/>
      <c r="I57" s="98"/>
    </row>
    <row r="58" spans="2:9">
      <c r="B58" s="93"/>
      <c r="C58" s="95" t="str">
        <f>Calc!N10</f>
        <v>Freshwater Sciences</v>
      </c>
      <c r="D58" s="97"/>
      <c r="E58" s="97"/>
      <c r="F58" s="97"/>
      <c r="G58" s="373">
        <v>21848.400000000001</v>
      </c>
      <c r="H58" s="374"/>
      <c r="I58" s="98"/>
    </row>
    <row r="59" spans="2:9">
      <c r="B59" s="93"/>
      <c r="C59" s="95" t="str">
        <f>Calc!N11</f>
        <v>Health Professions &amp; Sciences</v>
      </c>
      <c r="D59" s="97"/>
      <c r="E59" s="97"/>
      <c r="F59" s="97"/>
      <c r="G59" s="373">
        <v>17686.8</v>
      </c>
      <c r="H59" s="374"/>
      <c r="I59" s="98"/>
    </row>
    <row r="60" spans="2:9">
      <c r="B60" s="93"/>
      <c r="C60" s="95" t="str">
        <f>Calc!N12</f>
        <v>Information Studies</v>
      </c>
      <c r="D60" s="97"/>
      <c r="E60" s="97"/>
      <c r="F60" s="97"/>
      <c r="G60" s="373">
        <v>17686.8</v>
      </c>
      <c r="H60" s="374"/>
      <c r="I60" s="98"/>
    </row>
    <row r="61" spans="2:9">
      <c r="B61" s="93"/>
      <c r="C61" s="95" t="str">
        <f>Calc!N13</f>
        <v>L&amp;S - African and African Diaspora Studies</v>
      </c>
      <c r="D61" s="97"/>
      <c r="E61" s="97"/>
      <c r="F61" s="97"/>
      <c r="G61" s="373">
        <v>15606</v>
      </c>
      <c r="H61" s="374"/>
      <c r="I61" s="98"/>
    </row>
    <row r="62" spans="2:9">
      <c r="B62" s="93"/>
      <c r="C62" s="95" t="str">
        <f>Calc!N15</f>
        <v>L&amp;S - Anthropology</v>
      </c>
      <c r="D62" s="97"/>
      <c r="E62" s="97"/>
      <c r="F62" s="97"/>
      <c r="G62" s="373">
        <v>15606</v>
      </c>
      <c r="H62" s="374"/>
      <c r="I62" s="98"/>
    </row>
    <row r="63" spans="2:9">
      <c r="B63" s="93"/>
      <c r="C63" s="95" t="str">
        <f>Calc!N16</f>
        <v>L&amp;S - Art History</v>
      </c>
      <c r="D63" s="97"/>
      <c r="E63" s="97"/>
      <c r="F63" s="97"/>
      <c r="G63" s="373">
        <v>15606</v>
      </c>
      <c r="H63" s="374"/>
      <c r="I63" s="98"/>
    </row>
    <row r="64" spans="2:9">
      <c r="B64" s="93"/>
      <c r="C64" s="95" t="str">
        <f>Calc!N17</f>
        <v>L&amp;S - Biological Sciences</v>
      </c>
      <c r="D64" s="97"/>
      <c r="E64" s="97"/>
      <c r="F64" s="97"/>
      <c r="G64" s="373">
        <v>21848.400000000001</v>
      </c>
      <c r="H64" s="374"/>
      <c r="I64" s="98"/>
    </row>
    <row r="65" spans="2:9">
      <c r="B65" s="93"/>
      <c r="C65" s="95" t="str">
        <f>Calc!N18</f>
        <v>L&amp;S - Chemistry &amp; Biochemistry</v>
      </c>
      <c r="D65" s="97"/>
      <c r="E65" s="97"/>
      <c r="F65" s="97"/>
      <c r="G65" s="373">
        <v>21848.400000000001</v>
      </c>
      <c r="H65" s="374"/>
      <c r="I65" s="98"/>
    </row>
    <row r="66" spans="2:9">
      <c r="B66" s="93"/>
      <c r="C66" s="95" t="str">
        <f>Calc!N19</f>
        <v>L&amp;S - Communication</v>
      </c>
      <c r="D66" s="97"/>
      <c r="E66" s="97"/>
      <c r="F66" s="97"/>
      <c r="G66" s="373">
        <v>15606</v>
      </c>
      <c r="H66" s="374"/>
      <c r="I66" s="98"/>
    </row>
    <row r="67" spans="2:9">
      <c r="B67" s="93"/>
      <c r="C67" s="95" t="str">
        <f>Calc!N20</f>
        <v>L&amp;S - Culture &amp; Communities</v>
      </c>
      <c r="D67" s="97"/>
      <c r="E67" s="97"/>
      <c r="F67" s="97"/>
      <c r="G67" s="373">
        <v>15606</v>
      </c>
      <c r="H67" s="374"/>
      <c r="I67" s="98"/>
    </row>
    <row r="68" spans="2:9">
      <c r="B68" s="93"/>
      <c r="C68" s="95" t="str">
        <f>Calc!N21</f>
        <v>L&amp;S - Economics</v>
      </c>
      <c r="D68" s="97"/>
      <c r="E68" s="97"/>
      <c r="F68" s="97"/>
      <c r="G68" s="373">
        <v>15606</v>
      </c>
      <c r="H68" s="374"/>
      <c r="I68" s="98"/>
    </row>
    <row r="69" spans="2:9">
      <c r="B69" s="93"/>
      <c r="C69" s="95" t="str">
        <f>Calc!N22</f>
        <v>L&amp;S - English</v>
      </c>
      <c r="D69" s="97"/>
      <c r="E69" s="97"/>
      <c r="F69" s="97"/>
      <c r="G69" s="373">
        <v>15606</v>
      </c>
      <c r="H69" s="374"/>
      <c r="I69" s="98"/>
    </row>
    <row r="70" spans="2:9">
      <c r="B70" s="93"/>
      <c r="C70" s="95" t="str">
        <f>Calc!N23</f>
        <v>L&amp;S - Geography</v>
      </c>
      <c r="D70" s="97"/>
      <c r="E70" s="97"/>
      <c r="F70" s="97"/>
      <c r="G70" s="373">
        <v>17686.8</v>
      </c>
      <c r="H70" s="374"/>
      <c r="I70" s="98"/>
    </row>
    <row r="71" spans="2:9">
      <c r="B71" s="93"/>
      <c r="C71" s="95" t="str">
        <f>Calc!N24</f>
        <v>L&amp;S - Geosciences</v>
      </c>
      <c r="D71" s="97"/>
      <c r="E71" s="97"/>
      <c r="F71" s="97"/>
      <c r="G71" s="373">
        <v>21848.400000000001</v>
      </c>
      <c r="H71" s="374"/>
      <c r="I71" s="98"/>
    </row>
    <row r="72" spans="2:9">
      <c r="B72" s="93"/>
      <c r="C72" s="95" t="str">
        <f>Calc!N25</f>
        <v>L&amp;S - History</v>
      </c>
      <c r="D72" s="97"/>
      <c r="E72" s="97"/>
      <c r="F72" s="97"/>
      <c r="G72" s="373">
        <v>15606</v>
      </c>
      <c r="H72" s="374"/>
      <c r="I72" s="98"/>
    </row>
    <row r="73" spans="2:9">
      <c r="B73" s="93"/>
      <c r="C73" s="95" t="str">
        <f>Calc!N26</f>
        <v>L&amp;S - Linguistics</v>
      </c>
      <c r="D73" s="97"/>
      <c r="E73" s="97"/>
      <c r="F73" s="97"/>
      <c r="G73" s="373">
        <v>15606</v>
      </c>
      <c r="H73" s="374"/>
      <c r="I73" s="98"/>
    </row>
    <row r="74" spans="2:9">
      <c r="B74" s="93"/>
      <c r="C74" s="95" t="str">
        <f>Calc!N27</f>
        <v>L&amp;S - Mathematical Sciences</v>
      </c>
      <c r="D74" s="97"/>
      <c r="E74" s="97"/>
      <c r="F74" s="97"/>
      <c r="G74" s="373">
        <v>21848.400000000001</v>
      </c>
      <c r="H74" s="374"/>
      <c r="I74" s="98"/>
    </row>
    <row r="75" spans="2:9">
      <c r="B75" s="93"/>
      <c r="C75" s="95" t="str">
        <f>Calc!N28</f>
        <v>L&amp;S - Philosophy</v>
      </c>
      <c r="D75" s="97"/>
      <c r="E75" s="97"/>
      <c r="F75" s="97"/>
      <c r="G75" s="373">
        <v>15606</v>
      </c>
      <c r="H75" s="374"/>
      <c r="I75" s="98"/>
    </row>
    <row r="76" spans="2:9">
      <c r="B76" s="93"/>
      <c r="C76" s="95" t="str">
        <f>Calc!N29</f>
        <v>L&amp;S - Physics and Astronomy</v>
      </c>
      <c r="D76" s="97"/>
      <c r="E76" s="97"/>
      <c r="F76" s="97"/>
      <c r="G76" s="373">
        <v>21848.400000000001</v>
      </c>
      <c r="H76" s="374"/>
      <c r="I76" s="98"/>
    </row>
    <row r="77" spans="2:9">
      <c r="B77" s="93"/>
      <c r="C77" s="95" t="str">
        <f>Calc!N30</f>
        <v>L&amp;S - Political Science</v>
      </c>
      <c r="D77" s="97"/>
      <c r="E77" s="97"/>
      <c r="F77" s="97"/>
      <c r="G77" s="373">
        <v>15606</v>
      </c>
      <c r="H77" s="374"/>
      <c r="I77" s="98"/>
    </row>
    <row r="78" spans="2:9">
      <c r="B78" s="93"/>
      <c r="C78" s="95" t="str">
        <f>Calc!N31</f>
        <v>L&amp;S - Psychological and Brain Sciences</v>
      </c>
      <c r="D78" s="97"/>
      <c r="E78" s="97"/>
      <c r="F78" s="97"/>
      <c r="G78" s="373">
        <v>21848.400000000001</v>
      </c>
      <c r="H78" s="374"/>
      <c r="I78" s="98"/>
    </row>
    <row r="79" spans="2:9">
      <c r="B79" s="93"/>
      <c r="C79" s="95" t="str">
        <f>Calc!N32</f>
        <v>L&amp;S - Sociology</v>
      </c>
      <c r="D79" s="97"/>
      <c r="E79" s="97"/>
      <c r="F79" s="97"/>
      <c r="G79" s="373">
        <v>15606</v>
      </c>
      <c r="H79" s="374"/>
      <c r="I79" s="98"/>
    </row>
    <row r="80" spans="2:9">
      <c r="B80" s="93"/>
      <c r="C80" s="95" t="str">
        <f>Calc!N33</f>
        <v>L&amp;S - Women's &amp; Gender Studies</v>
      </c>
      <c r="D80" s="97"/>
      <c r="E80" s="97"/>
      <c r="F80" s="97"/>
      <c r="G80" s="373">
        <v>15606</v>
      </c>
      <c r="H80" s="374"/>
      <c r="I80" s="98"/>
    </row>
    <row r="81" spans="2:9">
      <c r="B81" s="93"/>
      <c r="C81" s="95" t="str">
        <f>Calc!N34</f>
        <v>Nursing</v>
      </c>
      <c r="D81" s="97"/>
      <c r="E81" s="97"/>
      <c r="F81" s="97"/>
      <c r="G81" s="373">
        <v>15606</v>
      </c>
      <c r="H81" s="374"/>
      <c r="I81" s="98"/>
    </row>
    <row r="82" spans="2:9">
      <c r="B82" s="93"/>
      <c r="C82" s="95" t="str">
        <f>Calc!N35</f>
        <v>Public Health (Zilber)</v>
      </c>
      <c r="D82" s="97"/>
      <c r="E82" s="97"/>
      <c r="F82" s="97"/>
      <c r="G82" s="373">
        <v>17686.8</v>
      </c>
      <c r="H82" s="374"/>
      <c r="I82" s="98"/>
    </row>
    <row r="83" spans="2:9">
      <c r="B83" s="93"/>
      <c r="C83" s="95" t="str">
        <f>Calc!N36</f>
        <v>Rehabilitation Sciences &amp; Technology</v>
      </c>
      <c r="D83" s="97"/>
      <c r="E83" s="97"/>
      <c r="F83" s="97"/>
      <c r="G83" s="373">
        <v>17686.8</v>
      </c>
      <c r="H83" s="374"/>
      <c r="I83" s="98"/>
    </row>
    <row r="84" spans="2:9">
      <c r="B84" s="99"/>
      <c r="C84" s="100"/>
      <c r="D84" s="100"/>
      <c r="E84" s="100"/>
      <c r="F84" s="100"/>
      <c r="G84" s="100"/>
      <c r="H84" s="100"/>
      <c r="I84" s="101"/>
    </row>
  </sheetData>
  <sheetProtection selectLockedCells="1" selectUnlockedCells="1"/>
  <mergeCells count="55">
    <mergeCell ref="C52:F52"/>
    <mergeCell ref="G52:H52"/>
    <mergeCell ref="G53:H53"/>
    <mergeCell ref="B2:M2"/>
    <mergeCell ref="I25:J25"/>
    <mergeCell ref="K25:L25"/>
    <mergeCell ref="B26:M26"/>
    <mergeCell ref="I27:J27"/>
    <mergeCell ref="K27:L27"/>
    <mergeCell ref="B9:E10"/>
    <mergeCell ref="F9:M10"/>
    <mergeCell ref="I11:J11"/>
    <mergeCell ref="K38:L38"/>
    <mergeCell ref="K42:L42"/>
    <mergeCell ref="H41:J41"/>
    <mergeCell ref="K11:L11"/>
    <mergeCell ref="G58:H58"/>
    <mergeCell ref="G59:H59"/>
    <mergeCell ref="G60:H60"/>
    <mergeCell ref="G54:H54"/>
    <mergeCell ref="G55:H55"/>
    <mergeCell ref="G56:H56"/>
    <mergeCell ref="G57:H57"/>
    <mergeCell ref="G61:H61"/>
    <mergeCell ref="G62:H62"/>
    <mergeCell ref="G63:H63"/>
    <mergeCell ref="G64:H64"/>
    <mergeCell ref="G65:H65"/>
    <mergeCell ref="G70:H70"/>
    <mergeCell ref="G71:H71"/>
    <mergeCell ref="G66:H66"/>
    <mergeCell ref="G67:H67"/>
    <mergeCell ref="G68:H68"/>
    <mergeCell ref="G69:H69"/>
    <mergeCell ref="G73:H73"/>
    <mergeCell ref="G74:H74"/>
    <mergeCell ref="G75:H75"/>
    <mergeCell ref="G76:H76"/>
    <mergeCell ref="G72:H72"/>
    <mergeCell ref="G80:H80"/>
    <mergeCell ref="G81:H81"/>
    <mergeCell ref="G82:H82"/>
    <mergeCell ref="G83:H83"/>
    <mergeCell ref="G77:H77"/>
    <mergeCell ref="G78:H78"/>
    <mergeCell ref="G79:H79"/>
    <mergeCell ref="B23:M24"/>
    <mergeCell ref="E51:F51"/>
    <mergeCell ref="G51:H51"/>
    <mergeCell ref="B49:I50"/>
    <mergeCell ref="F12:M13"/>
    <mergeCell ref="K41:L41"/>
    <mergeCell ref="H42:J42"/>
    <mergeCell ref="H38:J38"/>
    <mergeCell ref="B36:M37"/>
  </mergeCells>
  <phoneticPr fontId="7" type="noConversion"/>
  <pageMargins left="0.75" right="0.75" top="0.25" bottom="0.25" header="0.5" footer="0.5"/>
  <pageSetup scale="83"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2:W49"/>
  <sheetViews>
    <sheetView topLeftCell="A12" zoomScale="120" zoomScaleNormal="120" workbookViewId="0">
      <selection activeCell="B31" sqref="B31"/>
    </sheetView>
  </sheetViews>
  <sheetFormatPr defaultRowHeight="12.75"/>
  <cols>
    <col min="2" max="2" width="14" customWidth="1"/>
    <col min="3" max="3" width="5.7109375" customWidth="1"/>
    <col min="4" max="4" width="5.28515625" bestFit="1" customWidth="1"/>
    <col min="5" max="5" width="8.5703125" bestFit="1" customWidth="1"/>
    <col min="6" max="6" width="11.28515625" bestFit="1" customWidth="1"/>
    <col min="7" max="7" width="10.42578125" customWidth="1"/>
    <col min="8" max="8" width="10.28515625" bestFit="1" customWidth="1"/>
    <col min="9" max="11" width="10.28515625" customWidth="1"/>
    <col min="13" max="13" width="9.28515625" style="178"/>
    <col min="14" max="14" width="44.28515625" customWidth="1"/>
    <col min="15" max="15" width="21" bestFit="1" customWidth="1"/>
    <col min="16" max="16" width="10.5703125" bestFit="1" customWidth="1"/>
  </cols>
  <sheetData>
    <row r="2" spans="1:23">
      <c r="B2" s="389" t="s">
        <v>130</v>
      </c>
      <c r="C2" s="181" t="s">
        <v>131</v>
      </c>
      <c r="D2" s="181" t="s">
        <v>132</v>
      </c>
      <c r="E2" s="181" t="s">
        <v>133</v>
      </c>
      <c r="F2" s="181" t="s">
        <v>134</v>
      </c>
      <c r="G2" s="181" t="s">
        <v>135</v>
      </c>
      <c r="H2" s="181" t="s">
        <v>136</v>
      </c>
      <c r="I2" s="181" t="s">
        <v>137</v>
      </c>
      <c r="J2" s="181"/>
      <c r="K2" s="181" t="s">
        <v>16</v>
      </c>
      <c r="N2" t="s">
        <v>132</v>
      </c>
      <c r="O2" t="s">
        <v>138</v>
      </c>
      <c r="P2" s="151" t="s">
        <v>139</v>
      </c>
    </row>
    <row r="3" spans="1:23" ht="12.75" customHeight="1">
      <c r="A3" s="79"/>
      <c r="B3" s="390"/>
      <c r="C3" s="179">
        <v>1</v>
      </c>
      <c r="D3" s="180">
        <v>1</v>
      </c>
      <c r="E3" s="179" cm="1">
        <f t="array" ref="E3">IFERROR(INDEX(Var_Index_RABaseStipend,D3)/9,0)</f>
        <v>0</v>
      </c>
      <c r="F3" s="180">
        <v>1</v>
      </c>
      <c r="G3" s="179">
        <v>1</v>
      </c>
      <c r="H3" s="179">
        <v>1</v>
      </c>
      <c r="I3" s="188">
        <f>Project_Budget!M34</f>
        <v>0</v>
      </c>
      <c r="J3" s="189"/>
      <c r="K3" s="189">
        <f>IF(OR(D3=1,F3=1,AND(G3=1,H3=1),I3=0),0,(E3*CHOOSE(F3,0,0.5,0.33)*(G3-1)*4.5)+(E3*CHOOSE(F3,0,0.5,0.33)*(H3-1)*2))</f>
        <v>0</v>
      </c>
      <c r="M3" s="178">
        <v>1</v>
      </c>
      <c r="N3" s="73" t="s">
        <v>140</v>
      </c>
      <c r="O3" s="74">
        <v>0</v>
      </c>
      <c r="P3" s="74">
        <v>0</v>
      </c>
      <c r="S3" cm="1">
        <f t="array" ref="S3">INDEX(Var_Index_RABaseStipend,D4)</f>
        <v>0</v>
      </c>
    </row>
    <row r="4" spans="1:23">
      <c r="A4" s="79"/>
      <c r="B4" s="390"/>
      <c r="C4" s="179">
        <v>2</v>
      </c>
      <c r="D4" s="180">
        <v>1</v>
      </c>
      <c r="E4" s="179" cm="1">
        <f t="array" ref="E4">IFERROR(INDEX(Var_Index_RABaseStipend,D4)/9,0)</f>
        <v>0</v>
      </c>
      <c r="F4" s="180">
        <v>1</v>
      </c>
      <c r="G4" s="179">
        <v>1</v>
      </c>
      <c r="H4" s="179">
        <v>1</v>
      </c>
      <c r="I4" s="188">
        <f>Project_Budget!M35</f>
        <v>0</v>
      </c>
      <c r="J4" s="189"/>
      <c r="K4" s="189">
        <f t="shared" ref="K4:K6" si="0">IF(OR(D4=1,F4=1,AND(G4=1,H4=1),I4=0),0,(E4*CHOOSE(F4,0,0.5,0.33)*(G4-1)*4.5)+(E4*CHOOSE(F4,0,0.5,0.33)*(H4-1)*2))</f>
        <v>0</v>
      </c>
      <c r="M4" s="178">
        <v>2</v>
      </c>
      <c r="N4" s="74" t="s">
        <v>141</v>
      </c>
      <c r="O4" s="192">
        <v>16236</v>
      </c>
      <c r="P4" s="192">
        <v>32473</v>
      </c>
      <c r="S4" cm="1">
        <f t="array" ref="S4">INDEX(Var_Index_RABaseStipend,D5)</f>
        <v>0</v>
      </c>
      <c r="V4" s="191"/>
      <c r="W4" s="191"/>
    </row>
    <row r="5" spans="1:23">
      <c r="A5" s="79"/>
      <c r="B5" s="390"/>
      <c r="C5" s="179">
        <v>3</v>
      </c>
      <c r="D5" s="180">
        <v>1</v>
      </c>
      <c r="E5" s="179" cm="1">
        <f t="array" ref="E5">IFERROR(INDEX(Var_Index_RABaseStipend,D5)/9,0)</f>
        <v>0</v>
      </c>
      <c r="F5" s="180">
        <v>1</v>
      </c>
      <c r="G5" s="179">
        <v>1</v>
      </c>
      <c r="H5" s="179">
        <v>1</v>
      </c>
      <c r="I5" s="188">
        <f>Project_Budget!M36</f>
        <v>0</v>
      </c>
      <c r="J5" s="189"/>
      <c r="K5" s="189">
        <f t="shared" si="0"/>
        <v>0</v>
      </c>
      <c r="M5" s="178">
        <v>3</v>
      </c>
      <c r="N5" s="73" t="s">
        <v>142</v>
      </c>
      <c r="O5" s="192">
        <v>16236</v>
      </c>
      <c r="P5" s="192">
        <v>32473</v>
      </c>
      <c r="V5" s="191"/>
      <c r="W5" s="191"/>
    </row>
    <row r="6" spans="1:23">
      <c r="B6" s="391"/>
      <c r="C6" s="179">
        <v>4</v>
      </c>
      <c r="D6" s="179">
        <v>1</v>
      </c>
      <c r="E6" s="179" cm="1">
        <f t="array" ref="E6">IFERROR(INDEX(Var_Index_RABaseStipend,D6)/9,0)</f>
        <v>0</v>
      </c>
      <c r="F6" s="179">
        <v>1</v>
      </c>
      <c r="G6" s="179">
        <v>1</v>
      </c>
      <c r="H6" s="179">
        <v>1</v>
      </c>
      <c r="I6" s="188">
        <f>Project_Budget!M37</f>
        <v>0</v>
      </c>
      <c r="J6" s="189"/>
      <c r="K6" s="189">
        <f t="shared" si="0"/>
        <v>0</v>
      </c>
      <c r="M6" s="178">
        <v>4</v>
      </c>
      <c r="N6" s="73" t="s">
        <v>178</v>
      </c>
      <c r="O6" s="192">
        <v>18402</v>
      </c>
      <c r="P6" s="192">
        <v>36804</v>
      </c>
      <c r="V6" s="191"/>
      <c r="W6" s="191"/>
    </row>
    <row r="7" spans="1:23">
      <c r="M7" s="178">
        <v>4</v>
      </c>
      <c r="N7" s="73" t="s">
        <v>143</v>
      </c>
      <c r="O7" s="192">
        <v>16236</v>
      </c>
      <c r="P7" s="192">
        <v>32473</v>
      </c>
      <c r="V7" s="191"/>
      <c r="W7" s="191"/>
    </row>
    <row r="8" spans="1:23" ht="12" customHeight="1">
      <c r="M8" s="178">
        <v>5</v>
      </c>
      <c r="N8" s="74" t="s">
        <v>144</v>
      </c>
      <c r="O8" s="192">
        <v>18402</v>
      </c>
      <c r="P8" s="192">
        <v>36804</v>
      </c>
      <c r="V8" s="191"/>
      <c r="W8" s="191"/>
    </row>
    <row r="9" spans="1:23">
      <c r="M9" s="178">
        <v>6</v>
      </c>
      <c r="N9" s="74" t="s">
        <v>146</v>
      </c>
      <c r="O9" s="192">
        <v>22731</v>
      </c>
      <c r="P9" s="192">
        <v>45461</v>
      </c>
      <c r="V9" s="191"/>
      <c r="W9" s="191"/>
    </row>
    <row r="10" spans="1:23">
      <c r="B10" s="151" t="s">
        <v>145</v>
      </c>
      <c r="M10" s="178">
        <v>7</v>
      </c>
      <c r="N10" s="74" t="s">
        <v>148</v>
      </c>
      <c r="O10" s="192">
        <v>22731</v>
      </c>
      <c r="P10" s="192">
        <v>45461</v>
      </c>
      <c r="V10" s="191"/>
      <c r="W10" s="191"/>
    </row>
    <row r="11" spans="1:23">
      <c r="B11" s="170" t="s">
        <v>147</v>
      </c>
      <c r="C11" s="74"/>
      <c r="D11" s="74"/>
      <c r="E11" s="74"/>
      <c r="F11" s="74"/>
      <c r="M11" s="178">
        <v>8</v>
      </c>
      <c r="N11" s="74" t="s">
        <v>177</v>
      </c>
      <c r="O11" s="192">
        <v>18402</v>
      </c>
      <c r="P11" s="192">
        <v>36804</v>
      </c>
      <c r="V11" s="191"/>
      <c r="W11" s="191"/>
    </row>
    <row r="12" spans="1:23">
      <c r="B12" s="171">
        <v>0.5</v>
      </c>
      <c r="C12" s="74"/>
      <c r="D12" s="74"/>
      <c r="E12" s="74"/>
      <c r="F12" s="74"/>
      <c r="M12" s="178">
        <v>9</v>
      </c>
      <c r="N12" s="74" t="s">
        <v>149</v>
      </c>
      <c r="O12" s="192">
        <v>18402</v>
      </c>
      <c r="P12" s="192">
        <v>36804</v>
      </c>
      <c r="V12" s="191"/>
      <c r="W12" s="191"/>
    </row>
    <row r="13" spans="1:23">
      <c r="B13" s="171">
        <v>0.33</v>
      </c>
      <c r="C13" s="74"/>
      <c r="D13" s="74"/>
      <c r="E13" s="74"/>
      <c r="F13" s="74"/>
      <c r="M13" s="178">
        <v>10</v>
      </c>
      <c r="N13" s="74" t="s">
        <v>180</v>
      </c>
      <c r="O13" s="192">
        <v>16236</v>
      </c>
      <c r="P13" s="192">
        <v>32473</v>
      </c>
      <c r="V13" s="191"/>
      <c r="W13" s="191"/>
    </row>
    <row r="14" spans="1:23">
      <c r="M14" s="178">
        <v>11</v>
      </c>
      <c r="N14" s="74" t="s">
        <v>181</v>
      </c>
      <c r="O14" s="192">
        <v>16236</v>
      </c>
      <c r="P14" s="192">
        <v>32473</v>
      </c>
      <c r="V14" s="191"/>
      <c r="W14" s="191"/>
    </row>
    <row r="15" spans="1:23">
      <c r="B15" s="151" t="s">
        <v>150</v>
      </c>
      <c r="M15" s="178">
        <v>12</v>
      </c>
      <c r="N15" s="74" t="s">
        <v>151</v>
      </c>
      <c r="O15" s="192">
        <v>16236</v>
      </c>
      <c r="P15" s="192">
        <v>32473</v>
      </c>
      <c r="V15" s="191"/>
      <c r="W15" s="191"/>
    </row>
    <row r="16" spans="1:23">
      <c r="B16" s="170">
        <v>0</v>
      </c>
      <c r="M16" s="178">
        <v>13</v>
      </c>
      <c r="N16" s="74" t="s">
        <v>152</v>
      </c>
      <c r="O16" s="192">
        <v>16236</v>
      </c>
      <c r="P16" s="192">
        <v>32473</v>
      </c>
      <c r="V16" s="191"/>
      <c r="W16" s="191"/>
    </row>
    <row r="17" spans="2:23">
      <c r="B17" s="172">
        <v>1</v>
      </c>
      <c r="M17" s="178">
        <v>14</v>
      </c>
      <c r="N17" s="74" t="s">
        <v>182</v>
      </c>
      <c r="O17" s="192">
        <v>22731</v>
      </c>
      <c r="P17" s="192">
        <v>45461</v>
      </c>
      <c r="V17" s="191"/>
      <c r="W17" s="191"/>
    </row>
    <row r="18" spans="2:23">
      <c r="B18" s="172"/>
      <c r="M18" s="178">
        <v>15</v>
      </c>
      <c r="N18" s="74" t="s">
        <v>183</v>
      </c>
      <c r="O18" s="192">
        <v>22731</v>
      </c>
      <c r="P18" s="192">
        <v>45461</v>
      </c>
      <c r="V18" s="191"/>
      <c r="W18" s="191"/>
    </row>
    <row r="19" spans="2:23">
      <c r="B19" s="172"/>
      <c r="M19" s="178">
        <v>16</v>
      </c>
      <c r="N19" s="74" t="s">
        <v>153</v>
      </c>
      <c r="O19" s="192">
        <v>16236</v>
      </c>
      <c r="P19" s="192">
        <v>32473</v>
      </c>
      <c r="V19" s="191"/>
      <c r="W19" s="191"/>
    </row>
    <row r="20" spans="2:23">
      <c r="M20" s="178">
        <v>17</v>
      </c>
      <c r="N20" s="74" t="s">
        <v>155</v>
      </c>
      <c r="O20" s="192">
        <v>16236</v>
      </c>
      <c r="P20" s="192">
        <v>32473</v>
      </c>
      <c r="V20" s="191"/>
      <c r="W20" s="191"/>
    </row>
    <row r="21" spans="2:23">
      <c r="B21" s="151" t="s">
        <v>154</v>
      </c>
      <c r="M21" s="178">
        <v>18</v>
      </c>
      <c r="N21" s="74" t="s">
        <v>156</v>
      </c>
      <c r="O21" s="192">
        <v>16236</v>
      </c>
      <c r="P21" s="192">
        <v>32473</v>
      </c>
      <c r="V21" s="191"/>
      <c r="W21" s="191"/>
    </row>
    <row r="22" spans="2:23">
      <c r="B22" s="170">
        <v>0</v>
      </c>
      <c r="M22" s="178">
        <v>19</v>
      </c>
      <c r="N22" s="74" t="s">
        <v>157</v>
      </c>
      <c r="O22" s="192">
        <v>16236</v>
      </c>
      <c r="P22" s="192">
        <v>32473</v>
      </c>
      <c r="V22" s="191"/>
      <c r="W22" s="191"/>
    </row>
    <row r="23" spans="2:23">
      <c r="B23" s="172">
        <v>1</v>
      </c>
      <c r="M23" s="178">
        <v>20</v>
      </c>
      <c r="N23" s="74" t="s">
        <v>159</v>
      </c>
      <c r="O23" s="192">
        <v>18402</v>
      </c>
      <c r="P23" s="192">
        <v>36804</v>
      </c>
      <c r="V23" s="191"/>
      <c r="W23" s="191"/>
    </row>
    <row r="24" spans="2:23">
      <c r="B24" s="172"/>
      <c r="M24" s="178">
        <v>21</v>
      </c>
      <c r="N24" s="74" t="s">
        <v>160</v>
      </c>
      <c r="O24" s="192">
        <v>22731</v>
      </c>
      <c r="P24" s="192">
        <v>45461</v>
      </c>
      <c r="V24" s="191"/>
      <c r="W24" s="191"/>
    </row>
    <row r="25" spans="2:23">
      <c r="M25" s="178">
        <v>22</v>
      </c>
      <c r="N25" s="74" t="s">
        <v>162</v>
      </c>
      <c r="O25" s="192">
        <v>16236</v>
      </c>
      <c r="P25" s="192">
        <v>32473</v>
      </c>
      <c r="V25" s="191"/>
      <c r="W25" s="191"/>
    </row>
    <row r="26" spans="2:23">
      <c r="B26" s="147" t="s">
        <v>158</v>
      </c>
      <c r="M26" s="178">
        <v>23</v>
      </c>
      <c r="N26" s="74" t="s">
        <v>165</v>
      </c>
      <c r="O26" s="192">
        <v>16236</v>
      </c>
      <c r="P26" s="192">
        <v>32473</v>
      </c>
      <c r="V26" s="191"/>
      <c r="W26" s="191"/>
    </row>
    <row r="27" spans="2:23">
      <c r="B27" s="73" t="s">
        <v>234</v>
      </c>
      <c r="M27" s="178">
        <v>24</v>
      </c>
      <c r="N27" s="74" t="s">
        <v>184</v>
      </c>
      <c r="O27" s="192">
        <v>22731</v>
      </c>
      <c r="P27" s="192">
        <v>45461</v>
      </c>
      <c r="V27" s="191"/>
      <c r="W27" s="191"/>
    </row>
    <row r="28" spans="2:23">
      <c r="B28" s="73" t="s">
        <v>136</v>
      </c>
      <c r="M28" s="178">
        <v>25</v>
      </c>
      <c r="N28" s="74" t="s">
        <v>169</v>
      </c>
      <c r="O28" s="192">
        <v>16236</v>
      </c>
      <c r="P28" s="192">
        <v>32473</v>
      </c>
      <c r="V28" s="191"/>
      <c r="W28" s="191"/>
    </row>
    <row r="29" spans="2:23">
      <c r="M29" s="178">
        <v>26</v>
      </c>
      <c r="N29" s="74" t="s">
        <v>185</v>
      </c>
      <c r="O29" s="192">
        <v>22731</v>
      </c>
      <c r="P29" s="192">
        <v>45461</v>
      </c>
      <c r="V29" s="191"/>
      <c r="W29" s="191"/>
    </row>
    <row r="30" spans="2:23">
      <c r="B30" s="151" t="s">
        <v>161</v>
      </c>
      <c r="M30" s="178">
        <v>27</v>
      </c>
      <c r="N30" s="74" t="s">
        <v>171</v>
      </c>
      <c r="O30" s="192">
        <v>16236</v>
      </c>
      <c r="P30" s="192">
        <v>32473</v>
      </c>
      <c r="V30" s="191"/>
      <c r="W30" s="191"/>
    </row>
    <row r="31" spans="2:23">
      <c r="B31" s="152" t="b">
        <v>0</v>
      </c>
      <c r="M31" s="178">
        <v>28</v>
      </c>
      <c r="N31" s="74" t="s">
        <v>186</v>
      </c>
      <c r="O31" s="192">
        <v>22731</v>
      </c>
      <c r="P31" s="192">
        <v>45461</v>
      </c>
      <c r="V31" s="191"/>
      <c r="W31" s="191"/>
    </row>
    <row r="32" spans="2:23">
      <c r="B32" s="152" t="b">
        <v>1</v>
      </c>
      <c r="M32" s="178">
        <v>29</v>
      </c>
      <c r="N32" s="74" t="s">
        <v>172</v>
      </c>
      <c r="O32" s="192">
        <v>16236</v>
      </c>
      <c r="P32" s="192">
        <v>32473</v>
      </c>
      <c r="V32" s="191"/>
      <c r="W32" s="191"/>
    </row>
    <row r="33" spans="2:23">
      <c r="M33" s="178">
        <v>30</v>
      </c>
      <c r="N33" s="74" t="s">
        <v>187</v>
      </c>
      <c r="O33" s="192">
        <v>16236</v>
      </c>
      <c r="P33" s="192">
        <v>32473</v>
      </c>
      <c r="V33" s="191"/>
      <c r="W33" s="191"/>
    </row>
    <row r="34" spans="2:23">
      <c r="B34" s="166" t="s">
        <v>163</v>
      </c>
      <c r="M34" s="178">
        <v>31</v>
      </c>
      <c r="N34" s="74" t="s">
        <v>173</v>
      </c>
      <c r="O34" s="192">
        <v>18402</v>
      </c>
      <c r="P34" s="192">
        <v>36804</v>
      </c>
      <c r="V34" s="191"/>
      <c r="W34" s="191"/>
    </row>
    <row r="35" spans="2:23">
      <c r="B35" s="73" t="s">
        <v>164</v>
      </c>
      <c r="F35" s="76"/>
      <c r="M35" s="178">
        <v>32</v>
      </c>
      <c r="N35" s="73" t="s">
        <v>174</v>
      </c>
      <c r="O35" s="192">
        <v>18402</v>
      </c>
      <c r="P35" s="192">
        <v>36804</v>
      </c>
      <c r="V35" s="191"/>
      <c r="W35" s="191"/>
    </row>
    <row r="36" spans="2:23">
      <c r="B36" s="73" t="s">
        <v>166</v>
      </c>
      <c r="F36" s="76"/>
      <c r="M36" s="178">
        <v>33</v>
      </c>
      <c r="N36" s="73" t="s">
        <v>179</v>
      </c>
      <c r="O36" s="192">
        <v>18402</v>
      </c>
      <c r="P36" s="192">
        <v>36804</v>
      </c>
      <c r="V36" s="191"/>
      <c r="W36" s="191"/>
    </row>
    <row r="37" spans="2:23">
      <c r="B37" s="73" t="s">
        <v>167</v>
      </c>
      <c r="F37" s="76"/>
      <c r="M37" s="178">
        <v>34</v>
      </c>
      <c r="N37" s="73" t="s">
        <v>175</v>
      </c>
      <c r="O37" s="192">
        <v>18402</v>
      </c>
      <c r="P37" s="192">
        <v>36804</v>
      </c>
      <c r="V37" s="191"/>
      <c r="W37" s="191"/>
    </row>
    <row r="38" spans="2:23">
      <c r="B38" s="73" t="s">
        <v>168</v>
      </c>
      <c r="F38" s="76"/>
      <c r="V38" s="191"/>
      <c r="W38" s="191"/>
    </row>
    <row r="39" spans="2:23">
      <c r="F39" s="76"/>
      <c r="V39" s="191"/>
      <c r="W39" s="191"/>
    </row>
    <row r="40" spans="2:23">
      <c r="B40" s="166" t="s">
        <v>170</v>
      </c>
      <c r="F40" s="76"/>
      <c r="V40" s="191"/>
      <c r="W40" s="191"/>
    </row>
    <row r="41" spans="2:23">
      <c r="B41">
        <v>1</v>
      </c>
      <c r="F41" s="76"/>
      <c r="V41" s="191"/>
      <c r="W41" s="191"/>
    </row>
    <row r="42" spans="2:23">
      <c r="B42">
        <v>2</v>
      </c>
      <c r="F42" s="76"/>
      <c r="V42" s="191"/>
      <c r="W42" s="191"/>
    </row>
    <row r="43" spans="2:23">
      <c r="B43">
        <v>3</v>
      </c>
      <c r="F43" s="76"/>
      <c r="V43" s="191"/>
      <c r="W43" s="191"/>
    </row>
    <row r="44" spans="2:23">
      <c r="B44">
        <v>4</v>
      </c>
      <c r="F44" s="76"/>
      <c r="V44" s="191"/>
      <c r="W44" s="191"/>
    </row>
    <row r="45" spans="2:23">
      <c r="B45">
        <v>5</v>
      </c>
      <c r="F45" s="76"/>
      <c r="V45" s="191"/>
      <c r="W45" s="191"/>
    </row>
    <row r="46" spans="2:23">
      <c r="B46">
        <v>6</v>
      </c>
      <c r="F46" s="76"/>
      <c r="V46" s="191"/>
      <c r="W46" s="191"/>
    </row>
    <row r="47" spans="2:23">
      <c r="B47">
        <v>7</v>
      </c>
      <c r="F47" s="76"/>
      <c r="V47" s="191"/>
      <c r="W47" s="191"/>
    </row>
    <row r="48" spans="2:23">
      <c r="B48">
        <v>8</v>
      </c>
      <c r="F48" s="76"/>
      <c r="V48" s="191"/>
      <c r="W48" s="191"/>
    </row>
    <row r="49" spans="2:23">
      <c r="B49">
        <v>9</v>
      </c>
      <c r="V49" s="191"/>
      <c r="W49" s="191"/>
    </row>
  </sheetData>
  <sheetProtection selectLockedCells="1" selectUnlockedCells="1"/>
  <mergeCells count="1">
    <mergeCell ref="B2:B6"/>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A0260AE31CE944BAD22004C05102A06" ma:contentTypeVersion="9" ma:contentTypeDescription="Create a new document." ma:contentTypeScope="" ma:versionID="76b9469ab4ca2c2026693747ec775b85">
  <xsd:schema xmlns:xsd="http://www.w3.org/2001/XMLSchema" xmlns:xs="http://www.w3.org/2001/XMLSchema" xmlns:p="http://schemas.microsoft.com/office/2006/metadata/properties" xmlns:ns2="3cfb2d02-8bdc-47b1-9e0e-283f1d686ea4" targetNamespace="http://schemas.microsoft.com/office/2006/metadata/properties" ma:root="true" ma:fieldsID="164d95c4659996d21d3d368a02431834" ns2:_="">
    <xsd:import namespace="3cfb2d02-8bdc-47b1-9e0e-283f1d686ea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fb2d02-8bdc-47b1-9e0e-283f1d686ea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4BE65E1-E281-4719-899D-79B9B14BEEA6}">
  <ds:schemaRefs>
    <ds:schemaRef ds:uri="http://schemas.microsoft.com/sharepoint/v3/contenttype/forms"/>
  </ds:schemaRefs>
</ds:datastoreItem>
</file>

<file path=customXml/itemProps2.xml><?xml version="1.0" encoding="utf-8"?>
<ds:datastoreItem xmlns:ds="http://schemas.openxmlformats.org/officeDocument/2006/customXml" ds:itemID="{EFE591B5-6131-44AA-8EC4-21BA4F81D5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cfb2d02-8bdc-47b1-9e0e-283f1d686e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E1572DA-FE4A-4545-8B63-FC059D617A5A}">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39</vt:i4>
      </vt:variant>
    </vt:vector>
  </HeadingPairs>
  <TitlesOfParts>
    <vt:vector size="44" baseType="lpstr">
      <vt:lpstr>Project_Budget</vt:lpstr>
      <vt:lpstr>Budget_Instructions</vt:lpstr>
      <vt:lpstr>Proj Funds</vt:lpstr>
      <vt:lpstr>Rates</vt:lpstr>
      <vt:lpstr>Calc</vt:lpstr>
      <vt:lpstr>DropDown_RA_Area</vt:lpstr>
      <vt:lpstr>Dropdown_RA_FallSpringSem</vt:lpstr>
      <vt:lpstr>DropDown_RA_Pct</vt:lpstr>
      <vt:lpstr>Dropdown_RA_SummerSem</vt:lpstr>
      <vt:lpstr>DropDown_SalarySupportType</vt:lpstr>
      <vt:lpstr>DropDown_StudentHourly</vt:lpstr>
      <vt:lpstr>DropDown_TrueFalse</vt:lpstr>
      <vt:lpstr>FringeRate_Classified</vt:lpstr>
      <vt:lpstr>FringeRate_ResearchAssistant</vt:lpstr>
      <vt:lpstr>FringeRate_ResearchAssociate</vt:lpstr>
      <vt:lpstr>FringeRate_StudentHourly</vt:lpstr>
      <vt:lpstr>FringeRate_UnClassifiedAcadStaff</vt:lpstr>
      <vt:lpstr>FringeRate_UnClassifiedFaculty</vt:lpstr>
      <vt:lpstr>Budget_Instructions!Print_Area</vt:lpstr>
      <vt:lpstr>'Proj Funds'!Print_Area</vt:lpstr>
      <vt:lpstr>Project_Budget!Print_Area</vt:lpstr>
      <vt:lpstr>Rates!Print_Area</vt:lpstr>
      <vt:lpstr>Project_Budget!Print_Titles</vt:lpstr>
      <vt:lpstr>Result_RA1_BaseSalary</vt:lpstr>
      <vt:lpstr>Result_RA1_Y1_Tuition</vt:lpstr>
      <vt:lpstr>Result_RA2_BaseSalary</vt:lpstr>
      <vt:lpstr>Result_RA2_Y1_Tuition</vt:lpstr>
      <vt:lpstr>Result_RA3_BaseSalary</vt:lpstr>
      <vt:lpstr>Result_RA3_Y1_Tuition</vt:lpstr>
      <vt:lpstr>Result_RA4_BaseSalary</vt:lpstr>
      <vt:lpstr>Result_RA4_Y1_Tuition</vt:lpstr>
      <vt:lpstr>Result_SalarySupportTypeCoPI1</vt:lpstr>
      <vt:lpstr>Result_SalarySupportTypeCoPI2</vt:lpstr>
      <vt:lpstr>Result_SalarySupportTypePI</vt:lpstr>
      <vt:lpstr>Result_TotalCosts</vt:lpstr>
      <vt:lpstr>SupportSalary</vt:lpstr>
      <vt:lpstr>Tuition_Y1_Academic</vt:lpstr>
      <vt:lpstr>Tuition_Y1_Annual</vt:lpstr>
      <vt:lpstr>Tuition_Y2_Academic</vt:lpstr>
      <vt:lpstr>Tuition_Y2_Annual</vt:lpstr>
      <vt:lpstr>Value_ProjectFunds</vt:lpstr>
      <vt:lpstr>Value_TargetROI</vt:lpstr>
      <vt:lpstr>Value_TotalAwardValue</vt:lpstr>
      <vt:lpstr>Var_Index_RABaseStipend</vt:lpstr>
    </vt:vector>
  </TitlesOfParts>
  <Manager/>
  <Company>UW- Milwaukee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shane dunlap</dc:creator>
  <cp:keywords/>
  <dc:description/>
  <cp:lastModifiedBy>Michelle M Schoenecker</cp:lastModifiedBy>
  <cp:revision/>
  <cp:lastPrinted>2026-02-10T20:56:31Z</cp:lastPrinted>
  <dcterms:created xsi:type="dcterms:W3CDTF">2008-08-04T17:59:02Z</dcterms:created>
  <dcterms:modified xsi:type="dcterms:W3CDTF">2026-02-13T14:54:36Z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0x0101009A0260AE31CE944BAD22004C05102A06</vt:lpwstr>
  </property>
</Properties>
</file>