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drawings/drawing3.xml" ContentType="application/vnd.openxmlformats-officedocument.drawing+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drawings/drawing4.xml" ContentType="application/vnd.openxmlformats-officedocument.drawing+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drawings/drawing5.xml" ContentType="application/vnd.openxmlformats-officedocument.drawing+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drawings/drawing6.xml" ContentType="application/vnd.openxmlformats-officedocument.drawing+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drawings/drawing7.xml" ContentType="application/vnd.openxmlformats-officedocument.drawing+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drawings/drawing8.xml" ContentType="application/vnd.openxmlformats-officedocument.drawing+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https://panthers-my.sharepoint.com/personal/mollen_uwm_edu/Documents/Staging/Forms and Information/Excel Tools/"/>
    </mc:Choice>
  </mc:AlternateContent>
  <xr:revisionPtr revIDLastSave="49" documentId="8_{6066FDEB-5763-4553-B398-F469BA379DAD}" xr6:coauthVersionLast="47" xr6:coauthVersionMax="47" xr10:uidLastSave="{0B53B0EC-DC94-4672-90DE-E2A5152C5D95}"/>
  <bookViews>
    <workbookView xWindow="-28920" yWindow="-120" windowWidth="29040" windowHeight="17520" tabRatio="840" firstSheet="1" activeTab="1" xr2:uid="{00000000-000D-0000-FFFF-FFFF00000000}"/>
  </bookViews>
  <sheets>
    <sheet name="General Instructions" sheetId="15" r:id="rId1"/>
    <sheet name="Project Data" sheetId="1" r:id="rId2"/>
    <sheet name="Budget Period 1" sheetId="4" r:id="rId3"/>
    <sheet name="Budget Period 2" sheetId="6" r:id="rId4"/>
    <sheet name="Budget Period 3" sheetId="7" r:id="rId5"/>
    <sheet name="Budget Period 4" sheetId="12" r:id="rId6"/>
    <sheet name="Budget Period 5" sheetId="13" r:id="rId7"/>
    <sheet name="Budget Period 6" sheetId="14" r:id="rId8"/>
    <sheet name="Cumulative" sheetId="10" r:id="rId9"/>
    <sheet name="Totals" sheetId="17" r:id="rId10"/>
    <sheet name="Modular" sheetId="19" r:id="rId11"/>
    <sheet name="Industry" sheetId="20" r:id="rId12"/>
    <sheet name="Notes" sheetId="11" r:id="rId13"/>
    <sheet name="Detailed Instructions" sheetId="16" r:id="rId14"/>
    <sheet name="Rates" sheetId="5" state="hidden" r:id="rId15"/>
    <sheet name="ChangeLog" sheetId="18" state="hidden" r:id="rId16"/>
    <sheet name="Drop-Down_Options" sheetId="3" state="hidden" r:id="rId17"/>
    <sheet name="Calc" sheetId="2" state="hidden" r:id="rId18"/>
  </sheets>
  <definedNames>
    <definedName name="Data_Agency">'Project Data'!$I$11</definedName>
    <definedName name="Data_DirectCostsConsultants_Y1_1">'Budget Period 1'!$AK$119</definedName>
    <definedName name="Data_DirectCostsConsultants_Y1_2">'Budget Period 1'!$AK$120</definedName>
    <definedName name="Data_DirectCostsConsultants_Y1_3">'Budget Period 1'!$AK$121</definedName>
    <definedName name="Data_DirectCostsConsultants_Y1_4">'Budget Period 1'!$AK$122</definedName>
    <definedName name="Data_DirectCostsConsultants_Y2_1">'Budget Period 2'!$AK$119</definedName>
    <definedName name="Data_DirectCostsConsultants_Y2_2">'Budget Period 2'!$AK$120</definedName>
    <definedName name="Data_DirectCostsConsultants_Y2_3">'Budget Period 2'!$AK$121</definedName>
    <definedName name="Data_DirectCostsConsultants_Y2_4">'Budget Period 2'!$AK$122</definedName>
    <definedName name="Data_DirectCostsConsultants_Y3_1">'Budget Period 3'!$AK$119</definedName>
    <definedName name="Data_DirectCostsConsultants_Y3_2">'Budget Period 3'!$AK$120</definedName>
    <definedName name="Data_DirectCostsConsultants_Y3_3">'Budget Period 3'!$AK$121</definedName>
    <definedName name="Data_DirectCostsConsultants_Y3_4">'Budget Period 3'!$AK$122</definedName>
    <definedName name="Data_DirectCostsConsultants_Y4_1">'Budget Period 4'!$AK$119</definedName>
    <definedName name="Data_DirectCostsConsultants_Y4_2">'Budget Period 4'!$AK$120</definedName>
    <definedName name="Data_DirectCostsConsultants_Y4_3">'Budget Period 4'!$AK$121</definedName>
    <definedName name="Data_DirectCostsConsultants_Y4_4">'Budget Period 4'!$AK$122</definedName>
    <definedName name="Data_DirectCostsConsultants_Y5_1">'Budget Period 5'!$AK$119</definedName>
    <definedName name="Data_DirectCostsConsultants_Y5_2">'Budget Period 5'!$AK$120</definedName>
    <definedName name="Data_DirectCostsConsultants_Y5_3">'Budget Period 5'!$AK$121</definedName>
    <definedName name="Data_DirectCostsConsultants_Y5_4">'Budget Period 5'!$AK$122</definedName>
    <definedName name="Data_DirectCostsConsultants_Y6_1">'Budget Period 6'!$AK$119</definedName>
    <definedName name="Data_DirectCostsConsultants_Y6_2">'Budget Period 6'!$AK$120</definedName>
    <definedName name="Data_DirectCostsConsultants_Y6_3">'Budget Period 6'!$AK$121</definedName>
    <definedName name="Data_DirectCostsConsultants_Y6_4">'Budget Period 6'!$AK$122</definedName>
    <definedName name="Data_DirectCostsMaintenance_Y1">'Budget Period 1'!$AK$123</definedName>
    <definedName name="Data_DirectCostsMaintenance_Y2">'Budget Period 2'!$AK$123</definedName>
    <definedName name="Data_DirectCostsMaintenance_Y3">'Budget Period 3'!$AK$123</definedName>
    <definedName name="Data_DirectCostsMaintenance_Y4">'Budget Period 4'!$AK$123</definedName>
    <definedName name="Data_DirectCostsMaintenance_Y5">'Budget Period 5'!$AK$123</definedName>
    <definedName name="Data_DirectCostsMaintenance_Y6">'Budget Period 6'!$AK$123</definedName>
    <definedName name="Data_DirectCostsMaterialsSupplies_Y1">'Budget Period 1'!$AK$117</definedName>
    <definedName name="Data_DirectCostsMaterialsSupplies_Y2">'Budget Period 2'!$AK$117</definedName>
    <definedName name="Data_DirectCostsMaterialsSupplies_Y3">'Budget Period 3'!$AK$117</definedName>
    <definedName name="Data_DirectCostsMaterialsSupplies_Y4">'Budget Period 4'!$AK$117</definedName>
    <definedName name="Data_DirectCostsMaterialsSupplies_Y5">'Budget Period 5'!$AK$117</definedName>
    <definedName name="Data_DirectCostsMaterialsSupplies_Y6">'Budget Period 6'!$AK$117</definedName>
    <definedName name="Data_DirectCostsOther_Y1">'Budget Period 1'!$AK$124,'Budget Period 1'!$AK$126:$AN$129</definedName>
    <definedName name="Data_DirectCostsOther_Y2">'Budget Period 2'!$AK$124,'Budget Period 2'!$AK$126:$AN$129</definedName>
    <definedName name="Data_DirectCostsOther_Y3">'Budget Period 3'!$AK$124,'Budget Period 3'!$AK$126:$AN$129</definedName>
    <definedName name="Data_DirectCostsOther_Y4">'Budget Period 4'!$AK$124,'Budget Period 4'!$AK$126:$AN$129</definedName>
    <definedName name="Data_DirectCostsOther_Y5">'Budget Period 5'!$AK$124,'Budget Period 5'!$AK$126:$AN$129</definedName>
    <definedName name="Data_DirectCostsOther_Y6">'Budget Period 6'!$AK$124,'Budget Period 6'!$AK$126:$AN$129</definedName>
    <definedName name="Data_DirectCostsPublications_Y1">'Budget Period 1'!$AK$118</definedName>
    <definedName name="Data_DirectCostsPublications_Y2">'Budget Period 2'!$AK$118</definedName>
    <definedName name="Data_DirectCostsPublications_Y3">'Budget Period 3'!$AK$118</definedName>
    <definedName name="Data_DirectCostsPublications_Y4">'Budget Period 4'!$AK$118</definedName>
    <definedName name="Data_DirectCostsPublications_Y5">'Budget Period 5'!$AK$118</definedName>
    <definedName name="Data_DirectCostsPublications_Y6">'Budget Period 6'!$AK$118</definedName>
    <definedName name="Data_Exclude_Equipment">Calc!$G$22</definedName>
    <definedName name="Data_Exclude_Fringes">Calc!$D$23</definedName>
    <definedName name="Data_Exclude_NonUWSubawards">Calc!$J$22</definedName>
    <definedName name="Data_Exclude_NonUWSubawardsExceeding25K">Calc!$J$23</definedName>
    <definedName name="Data_Exclude_OtherCosts">Calc!$J$24</definedName>
    <definedName name="Data_Exclude_ParticipantCosts">Calc!$G$24</definedName>
    <definedName name="Data_Exclude_SalariesWages">Calc!$D$22</definedName>
    <definedName name="Data_Exclude_Travel">Calc!$G$23</definedName>
    <definedName name="Data_Exclude_Tuition">Calc!$D$24</definedName>
    <definedName name="Data_ParticipantCostsOther_Y1">'Budget Period 1'!$AK$93:$AN$99</definedName>
    <definedName name="Data_ParticipantCostsOther_Y2">'Budget Period 2'!$AK$93:$AN$99</definedName>
    <definedName name="Data_ParticipantCostsOther_Y3">'Budget Period 3'!$AK$93:$AN$99</definedName>
    <definedName name="Data_ParticipantCostsOther_Y4">'Budget Period 4'!$AK$93:$AN$99</definedName>
    <definedName name="Data_ParticipantCostsOther_Y5">'Budget Period 5'!$AK$93:$AN$99</definedName>
    <definedName name="Data_ParticipantCostsOther_Y6">'Budget Period 6'!$AK$93:$AN$99</definedName>
    <definedName name="Data_ParticipantStipends_Y1">'Budget Period 1'!$AK$90</definedName>
    <definedName name="Data_ParticipantStipends_Y2">'Budget Period 2'!$AK$90</definedName>
    <definedName name="Data_ParticipantStipends_Y3">'Budget Period 3'!$AK$90</definedName>
    <definedName name="Data_ParticipantStipends_Y4">'Budget Period 4'!$AK$90</definedName>
    <definedName name="Data_ParticipantStipends_Y5">'Budget Period 5'!$AK$90</definedName>
    <definedName name="Data_ParticipantStipends_Y6">'Budget Period 6'!$AK$90</definedName>
    <definedName name="Data_ParticipantSubsistence_Y1">'Budget Period 1'!$AK$92</definedName>
    <definedName name="Data_ParticipantSubsistence_Y2">'Budget Period 2'!$AK$92</definedName>
    <definedName name="Data_ParticipantSubsistence_Y3">'Budget Period 3'!$AK$92</definedName>
    <definedName name="Data_ParticipantSubsistence_Y4">'Budget Period 4'!$AK$92</definedName>
    <definedName name="Data_ParticipantSubsistence_Y5">'Budget Period 5'!$AK$92</definedName>
    <definedName name="Data_ParticipantSubsistence_Y6">'Budget Period 6'!$AK$92</definedName>
    <definedName name="Data_ParticipantTravel_Y1">'Budget Period 1'!$AK$91</definedName>
    <definedName name="Data_ParticipantTravel_Y2">'Budget Period 2'!$AK$91</definedName>
    <definedName name="Data_ParticipantTravel_Y3">'Budget Period 3'!$AK$91</definedName>
    <definedName name="Data_ParticipantTravel_Y4">'Budget Period 4'!$AK$91</definedName>
    <definedName name="Data_ParticipantTravel_Y5">'Budget Period 5'!$AK$91</definedName>
    <definedName name="Data_ParticipantTravel_Y6">'Budget Period 6'!$AK$91</definedName>
    <definedName name="Data_PIName">'Project Data'!$I$9</definedName>
    <definedName name="Data_PreventTuitionCalculation">'Drop-Down_Options'!$E$3</definedName>
    <definedName name="Data_PrimeSponsor">'Project Data'!$I$13</definedName>
    <definedName name="Data_ProjectEndDate">'Project Data'!$I$22</definedName>
    <definedName name="Data_ProjectStartDate">'Project Data'!$I$18</definedName>
    <definedName name="Data_ProjectTitle">'Project Data'!$I$15</definedName>
    <definedName name="DATA_RA_Rate_Custom">'Project Data'!$P$44</definedName>
    <definedName name="Data_SalaryInflationRate">'Project Data'!$I$29</definedName>
    <definedName name="Data_SalaryInflationRatePI">Rates!$M$111</definedName>
    <definedName name="Data_Subaward_Y1_1">'Budget Period 1'!$AK$103</definedName>
    <definedName name="Data_Subaward_Y1_2">'Budget Period 1'!$AK$104</definedName>
    <definedName name="Data_Subaward_Y1_3">'Budget Period 1'!$AK$105</definedName>
    <definedName name="Data_Subaward_Y1_4">'Budget Period 1'!$AK$106</definedName>
    <definedName name="Data_Subaward_Y1_5">'Budget Period 1'!$AK$107</definedName>
    <definedName name="Data_Subaward_Y2_1">'Budget Period 2'!$AK$103</definedName>
    <definedName name="Data_Subaward_Y2_2">'Budget Period 2'!$AK$104</definedName>
    <definedName name="Data_Subaward_Y2_3">'Budget Period 2'!$AK$105</definedName>
    <definedName name="Data_Subaward_Y2_4">'Budget Period 2'!$AK$106</definedName>
    <definedName name="Data_Subaward_Y2_5">'Budget Period 2'!$AK$107</definedName>
    <definedName name="Data_Subaward_Y3_1">'Budget Period 3'!$AK$103</definedName>
    <definedName name="Data_Subaward_Y3_2">'Budget Period 3'!$AK$104</definedName>
    <definedName name="Data_Subaward_Y3_3">'Budget Period 3'!$AK$105</definedName>
    <definedName name="Data_Subaward_Y3_4">'Budget Period 3'!$AK$106</definedName>
    <definedName name="Data_Subaward_Y3_5">'Budget Period 3'!$AK$107</definedName>
    <definedName name="Data_Subaward_Y4_1">'Budget Period 4'!$AK$103</definedName>
    <definedName name="Data_Subaward_Y4_2">'Budget Period 4'!$AK$104</definedName>
    <definedName name="Data_Subaward_Y4_3">'Budget Period 4'!$AK$105</definedName>
    <definedName name="Data_Subaward_Y4_4">'Budget Period 4'!$AK$106</definedName>
    <definedName name="Data_Subaward_Y4_5">'Budget Period 4'!$AK$107</definedName>
    <definedName name="Data_Subaward_Y5_1">'Budget Period 5'!$AK$103</definedName>
    <definedName name="Data_Subaward_Y5_2">'Budget Period 5'!$AK$104</definedName>
    <definedName name="Data_Subaward_Y5_3">'Budget Period 5'!$AK$105</definedName>
    <definedName name="Data_Subaward_Y5_4">'Budget Period 5'!$AK$106</definedName>
    <definedName name="Data_Subaward_Y5_5">'Budget Period 5'!$AK$107</definedName>
    <definedName name="Data_Subaward_Y6_1">'Budget Period 6'!$AK$103</definedName>
    <definedName name="Data_Subaward_Y6_2">'Budget Period 6'!$AK$104</definedName>
    <definedName name="Data_Subaward_Y6_3">'Budget Period 6'!$AK$105</definedName>
    <definedName name="Data_Subaward_Y6_4">'Budget Period 6'!$AK$106</definedName>
    <definedName name="Data_Subaward_Y6_5">'Budget Period 6'!$AK$107</definedName>
    <definedName name="DropDown_FA_RateTypes">'Drop-Down_Options'!$B$93:$B$98</definedName>
    <definedName name="DropDown_FABase">'Drop-Down_Options'!$B$15:$B$18</definedName>
    <definedName name="DropDown_GradAssistantTypes">'Drop-Down_Options'!$B$53:$B$65</definedName>
    <definedName name="DropDown_Modules">'Drop-Down_Options'!$B$80:$B$90</definedName>
    <definedName name="DropDown_PayBasis">'Drop-Down_Options'!$B$34:$B$38</definedName>
    <definedName name="DropDown_Period">'Drop-Down_Options'!$B$44:$B$47</definedName>
    <definedName name="DropDown_ProjectType">'Drop-Down_Options'!$B$71:$B$74</definedName>
    <definedName name="DropDown_RA_PA">'Drop-Down_Options'!$F$33:$F$36</definedName>
    <definedName name="DropDown_RA_PA_LengthAndPercentage">'Drop-Down_Options'!$F$43:$F$49</definedName>
    <definedName name="DropDown_RAAreaSelection">'Drop-Down_Options'!$I$7:$I$54</definedName>
    <definedName name="Dropdown_Role">'Drop-Down_Options'!$B$24:$B$28</definedName>
    <definedName name="DropDown_SponsorType">'Drop-Down_Options'!$B$7:$D$9</definedName>
    <definedName name="FA_Rate_Instruction_Y1">Rates!$H$48</definedName>
    <definedName name="FA_Rate_Instruction_Y2">Rates!$I$48</definedName>
    <definedName name="FA_Rate_Instruction_Y3">Rates!$J$48</definedName>
    <definedName name="FA_Rate_Instruction_Y4">Rates!$K$48</definedName>
    <definedName name="FA_Rate_Instruction_Y5">Rates!$L$48</definedName>
    <definedName name="FA_Rate_Instruction_Y6">Rates!$M$48</definedName>
    <definedName name="FA_Rate_OffCampus_Y1">Rates!$H$50</definedName>
    <definedName name="FA_Rate_OffCampus_Y2">Rates!$I$50</definedName>
    <definedName name="FA_Rate_OffCampus_Y3">Rates!$J$50</definedName>
    <definedName name="FA_Rate_OffCampus_Y4">Rates!$K$50</definedName>
    <definedName name="FA_Rate_OffCampus_Y5">Rates!$L$50</definedName>
    <definedName name="FA_Rate_OffCampus_Y6">Rates!$M$50</definedName>
    <definedName name="FA_Rate_PubServ_Y1">Rates!$H$49</definedName>
    <definedName name="FA_Rate_PubServ_Y2">Rates!$I$49</definedName>
    <definedName name="FA_Rate_PubServ_Y3">Rates!$J$49</definedName>
    <definedName name="FA_Rate_PubServ_Y4">Rates!$K$49</definedName>
    <definedName name="FA_Rate_PubServ_Y5">Rates!$L$49</definedName>
    <definedName name="FA_Rate_PubServ_Y6">Rates!$M$49</definedName>
    <definedName name="FA_Rate_Research_Y1">Rates!$H$47</definedName>
    <definedName name="FA_Rate_Research_Y2">Rates!$I$47</definedName>
    <definedName name="FA_Rate_Research_Y3">Rates!$J$47</definedName>
    <definedName name="FA_Rate_Research_Y4">Rates!$K$47</definedName>
    <definedName name="FA_Rate_Research_Y5">Rates!$L$47</definedName>
    <definedName name="FA_Rate_Research_Y6">Rates!$M$47</definedName>
    <definedName name="FA_Rate_Y1">'Project Data'!$L$42</definedName>
    <definedName name="FA_Rate_Y2">'Project Data'!$M$42</definedName>
    <definedName name="FA_Rate_Y3">'Project Data'!$N$42</definedName>
    <definedName name="FA_Rate_Y4">'Project Data'!$O$42</definedName>
    <definedName name="FA_Rate_Y5">'Project Data'!$P$42</definedName>
    <definedName name="FA_Rate_Y6">'Project Data'!$Q$42</definedName>
    <definedName name="FringeRate_Y1_Classified">Rates!$H$33</definedName>
    <definedName name="FringeRate_Y1_Faculty">Rates!$H$32</definedName>
    <definedName name="FringeRate_Y1_GradStudent">Rates!$H$30</definedName>
    <definedName name="FringeRate_Y1_LTE">Rates!$H$34</definedName>
    <definedName name="FringeRate_Y1_PostDoc">Rates!$H$31</definedName>
    <definedName name="FringeRate_Y1_RA">Rates!$H$31</definedName>
    <definedName name="FringeRate_Y1_Student">Rates!$H$29</definedName>
    <definedName name="FringeRate_Y2_Classified">Rates!$I$33</definedName>
    <definedName name="FringeRate_Y2_Faculty">Rates!$I$32</definedName>
    <definedName name="FringeRate_Y2_GradStudent">Rates!$I$30</definedName>
    <definedName name="FringeRate_Y2_LTE">Rates!$I$34</definedName>
    <definedName name="FringeRate_Y2_PostDoc">Rates!$I$31</definedName>
    <definedName name="FringeRate_Y2_RA">Rates!$I$31</definedName>
    <definedName name="FringeRate_Y2_Student">Rates!$I$29</definedName>
    <definedName name="FringeRate_Y3_Classified">Rates!$J$33</definedName>
    <definedName name="FringeRate_Y3_Faculty">Rates!$J$32</definedName>
    <definedName name="FringeRate_Y3_GradStudent">Rates!$J$30</definedName>
    <definedName name="FringeRate_Y3_LTE">Rates!$J$34</definedName>
    <definedName name="FringeRate_Y3_PostDoc">Rates!$J$31</definedName>
    <definedName name="FringeRate_Y3_RA">Rates!$J$31</definedName>
    <definedName name="FringeRate_Y3_Student">Rates!$J$29</definedName>
    <definedName name="FringeRate_Y4_Classified">Rates!$K$33</definedName>
    <definedName name="FringeRate_Y4_Faculty">Rates!$K$32</definedName>
    <definedName name="FringeRate_Y4_GradStudent">Rates!$K$30</definedName>
    <definedName name="FringeRate_Y4_LTE">Rates!$K$34</definedName>
    <definedName name="FringeRate_Y4_PostDoc">Rates!$K$31</definedName>
    <definedName name="FringeRate_Y4_RA">Rates!$K$31</definedName>
    <definedName name="FringeRate_Y4_Student">Rates!$K$29</definedName>
    <definedName name="FringeRate_Y5_Classified">Rates!$L$33</definedName>
    <definedName name="FringeRate_Y5_Faculty">Rates!$L$32</definedName>
    <definedName name="FringeRate_Y5_GradStudent">Rates!$L$30</definedName>
    <definedName name="FringeRate_Y5_LTE">Rates!$L$34</definedName>
    <definedName name="FringeRate_Y5_PostDoc">Rates!$L$31</definedName>
    <definedName name="FringeRate_Y5_RA">Rates!$L$31</definedName>
    <definedName name="FringeRate_Y5_Student">Rates!$L$29</definedName>
    <definedName name="FringeRate_Y6_Classified">Rates!$M$33</definedName>
    <definedName name="FringeRate_Y6_Faculty">Rates!$M$32</definedName>
    <definedName name="FringeRate_Y6_GradStudent">Rates!$M$30</definedName>
    <definedName name="FringeRate_Y6_LTE">Rates!$M$34</definedName>
    <definedName name="FringeRate_Y6_PostDoc">Rates!$M$31</definedName>
    <definedName name="FringeRate_Y6_Student">Rates!$M$29</definedName>
    <definedName name="_xlnm.Print_Area" localSheetId="2">'Budget Period 1'!$B$2:$AV$147</definedName>
    <definedName name="_xlnm.Print_Area" localSheetId="3">'Budget Period 2'!$B$2:$AV$147</definedName>
    <definedName name="_xlnm.Print_Area" localSheetId="4">'Budget Period 3'!$B$2:$AV$147</definedName>
    <definedName name="_xlnm.Print_Area" localSheetId="5">'Budget Period 4'!$B$2:$AV$147</definedName>
    <definedName name="_xlnm.Print_Area" localSheetId="6">'Budget Period 5'!$B$2:$AV$147</definedName>
    <definedName name="_xlnm.Print_Area" localSheetId="7">'Budget Period 6'!$B$2:$AV$147</definedName>
    <definedName name="_xlnm.Print_Area" localSheetId="8">Cumulative!$B$2:$AE$75</definedName>
    <definedName name="_xlnm.Print_Area" localSheetId="13">'Detailed Instructions'!$B$1:$J$238</definedName>
    <definedName name="_xlnm.Print_Area" localSheetId="0">'General Instructions'!$B$1:$K$109</definedName>
    <definedName name="_xlnm.Print_Area" localSheetId="11">Industry!$B$2:$Z$54</definedName>
    <definedName name="_xlnm.Print_Area" localSheetId="10">Modular!$A$1:$W$67</definedName>
    <definedName name="_xlnm.Print_Area" localSheetId="1">'Project Data'!$B$2:$U$58</definedName>
    <definedName name="_xlnm.Print_Area" localSheetId="14">Rates!$B$2:$N$165</definedName>
    <definedName name="_xlnm.Print_Area" localSheetId="9">Totals!$B$2:$AF$41</definedName>
    <definedName name="_xlnm.Print_Titles" localSheetId="2">'Budget Period 1'!$2:$8</definedName>
    <definedName name="_xlnm.Print_Titles" localSheetId="3">'Budget Period 2'!$2:$8</definedName>
    <definedName name="_xlnm.Print_Titles" localSheetId="4">'Budget Period 3'!$2:$8</definedName>
    <definedName name="_xlnm.Print_Titles" localSheetId="5">'Budget Period 4'!$2:$8</definedName>
    <definedName name="_xlnm.Print_Titles" localSheetId="6">'Budget Period 5'!$2:$8</definedName>
    <definedName name="_xlnm.Print_Titles" localSheetId="7">'Budget Period 6'!$2:$8</definedName>
    <definedName name="Result_Base">'Drop-Down_Options'!$F$14</definedName>
    <definedName name="Result_EquipmentCost_Y1">'Budget Period 1'!$AP$66</definedName>
    <definedName name="Result_EquipmentCost_Y2">'Budget Period 2'!$AP$66</definedName>
    <definedName name="Result_EquipmentCost_Y3">'Budget Period 3'!$AP$66</definedName>
    <definedName name="Result_EquipmentCost_Y4">'Budget Period 4'!$AP$66</definedName>
    <definedName name="Result_EquipmentCost_Y5">'Budget Period 5'!$AP$66</definedName>
    <definedName name="Result_EquipmentCost_Y6">'Budget Period 6'!$AP$66</definedName>
    <definedName name="Result_FACostBase_Y1">'Budget Period 1'!$AP$141</definedName>
    <definedName name="Result_FACostBase_Y2">'Budget Period 2'!$AP$141</definedName>
    <definedName name="Result_FACostBase_Y3">'Budget Period 3'!$AP$141</definedName>
    <definedName name="Result_FACostBase_Y4">'Budget Period 4'!$AP$141</definedName>
    <definedName name="Result_FACostBase_Y5">'Budget Period 5'!$AP$141</definedName>
    <definedName name="Result_FACostBase_Y6">'Budget Period 6'!$AP$141</definedName>
    <definedName name="Result_FringeBenefits_Y1">'Budget Period 1'!$T$134</definedName>
    <definedName name="Result_FringeBenefits_Y2">'Budget Period 2'!$T$134</definedName>
    <definedName name="Result_FringeBenefits_Y3">'Budget Period 3'!$T$134</definedName>
    <definedName name="Result_FringeBenefits_Y4">'Budget Period 4'!$T$134</definedName>
    <definedName name="Result_FringeBenefits_Y5">'Budget Period 5'!$T$134</definedName>
    <definedName name="Result_FringeBenefits_Y6">'Budget Period 6'!$T$134</definedName>
    <definedName name="Result_GradAsstFringe_Y1">'Budget Period 1'!$AO$42</definedName>
    <definedName name="Result_GradAsstFringe_Y2">'Budget Period 2'!$AO$42</definedName>
    <definedName name="Result_GradAsstFringe_Y3">'Budget Period 3'!$AO$42</definedName>
    <definedName name="Result_GradAsstFringe_Y4">'Budget Period 4'!$AO$42</definedName>
    <definedName name="Result_GradAsstFringe_Y5">'Budget Period 5'!$AO$42</definedName>
    <definedName name="Result_GradAsstFringe_Y6">'Budget Period 6'!$AO$42</definedName>
    <definedName name="Result_GradAsstSalary_Y1">'Budget Period 1'!$AI$42</definedName>
    <definedName name="Result_GradAsstSalary_Y2">'Budget Period 2'!$AI$42</definedName>
    <definedName name="Result_GradAsstSalary_Y3">'Budget Period 3'!$AI$42</definedName>
    <definedName name="Result_GradAsstSalary_Y4">'Budget Period 4'!$AI$42</definedName>
    <definedName name="Result_GradAsstSalary_Y5">'Budget Period 5'!$AI$42</definedName>
    <definedName name="Result_GradAsstSalary_Y6">'Budget Period 6'!$AI$42</definedName>
    <definedName name="Result_IndirectCosts_Y1">'Budget Period 1'!$AP$143</definedName>
    <definedName name="Result_IndirectCosts_Y2">'Budget Period 2'!$AP$143</definedName>
    <definedName name="Result_IndirectCosts_Y3">'Budget Period 3'!$AP$143</definedName>
    <definedName name="Result_IndirectCosts_Y4">'Budget Period 4'!$AP$143</definedName>
    <definedName name="Result_IndirectCosts_Y5">'Budget Period 5'!$AP$143</definedName>
    <definedName name="Result_IndirectCosts_Y6">'Budget Period 6'!$AP$143</definedName>
    <definedName name="Result_InflationYears">Rates!$L$15</definedName>
    <definedName name="Result_OtherDirectCosts_Y1">'Budget Period 1'!$AP$130</definedName>
    <definedName name="Result_OtherDirectCosts_Y2">'Budget Period 2'!$AP$130</definedName>
    <definedName name="Result_OtherDirectCosts_Y3">'Budget Period 3'!$AP$130</definedName>
    <definedName name="Result_OtherDirectCosts_Y4">'Budget Period 4'!$AP$130</definedName>
    <definedName name="Result_OtherDirectCosts_Y5">'Budget Period 5'!$AP$130</definedName>
    <definedName name="Result_OtherDirectCosts_Y6">'Budget Period 6'!$AP$130</definedName>
    <definedName name="Result_ParticipantCosts_Y1">'Budget Period 1'!$AP$100</definedName>
    <definedName name="Result_ParticipantCosts_Y2">'Budget Period 2'!$AP$100</definedName>
    <definedName name="Result_ParticipantCosts_Y3">'Budget Period 3'!$AP$100</definedName>
    <definedName name="Result_ParticipantCosts_Y4">'Budget Period 4'!$AP$100</definedName>
    <definedName name="Result_ParticipantCosts_Y5">'Budget Period 5'!$AP$100</definedName>
    <definedName name="Result_ParticipantCosts_Y6">'Budget Period 6'!$AP$100</definedName>
    <definedName name="Result_PersonnelCosts_Y1">'Budget Period 1'!$AP$134</definedName>
    <definedName name="Result_PersonnelCosts_Y2">'Budget Period 2'!$AP$134</definedName>
    <definedName name="Result_PersonnelCosts_Y3">'Budget Period 3'!$AP$134</definedName>
    <definedName name="Result_PersonnelCosts_Y4">'Budget Period 4'!$AP$134</definedName>
    <definedName name="Result_PersonnelCosts_Y5">'Budget Period 5'!$AP$134</definedName>
    <definedName name="Result_PersonnelCosts_Y6">'Budget Period 6'!$AP$134</definedName>
    <definedName name="Result_PersonnelFringe_Y1">'Budget Period 1'!$AO$32</definedName>
    <definedName name="Result_PersonnelFringe_Y2">'Budget Period 2'!$AO$32</definedName>
    <definedName name="Result_PersonnelFringe_Y3">'Budget Period 3'!$AO$32</definedName>
    <definedName name="Result_PersonnelFringe_Y4">'Budget Period 4'!$AO$32</definedName>
    <definedName name="Result_PersonnelFringe_Y5">'Budget Period 5'!$AO$32</definedName>
    <definedName name="Result_PersonnelFringe_Y6">'Budget Period 6'!$AO$32</definedName>
    <definedName name="Result_PersonnelSalary_Y1">'Budget Period 1'!$AI$32</definedName>
    <definedName name="Result_PersonnelSalary_Y2">'Budget Period 2'!$AI$32</definedName>
    <definedName name="Result_PersonnelSalary_Y3">'Budget Period 3'!$AI$32</definedName>
    <definedName name="Result_PersonnelSalary_Y4">'Budget Period 4'!$AI$32</definedName>
    <definedName name="Result_PersonnelSalary_Y5">'Budget Period 5'!$AI$32</definedName>
    <definedName name="Result_PersonnelSalary_Y6">'Budget Period 6'!$AI$32</definedName>
    <definedName name="Result_ProjectType">'Drop-Down_Options'!$F$70</definedName>
    <definedName name="Result_SalariesWages_Y1">'Budget Period 1'!$O$134</definedName>
    <definedName name="Result_SalariesWages_Y2">'Budget Period 2'!$O$134</definedName>
    <definedName name="Result_SalariesWages_Y3">'Budget Period 3'!$O$134</definedName>
    <definedName name="Result_SalariesWages_Y4">'Budget Period 4'!$O$134</definedName>
    <definedName name="Result_SalariesWages_Y5">'Budget Period 5'!$O$134</definedName>
    <definedName name="Result_SalariesWages_Y6">'Budget Period 6'!$O$134</definedName>
    <definedName name="Result_SponsorType">'Drop-Down_Options'!$F$6</definedName>
    <definedName name="Result_StudentFringe_Y1">'Budget Period 1'!$AO$52</definedName>
    <definedName name="Result_StudentFringe_Y2">'Budget Period 2'!$AO$52</definedName>
    <definedName name="Result_StudentFringe_Y3">'Budget Period 3'!$AO$52</definedName>
    <definedName name="Result_StudentFringe_Y4">'Budget Period 4'!$AO$52</definedName>
    <definedName name="Result_StudentFringe_Y5">'Budget Period 5'!$AO$52</definedName>
    <definedName name="Result_StudentFringe_Y6">'Budget Period 6'!$AO$52</definedName>
    <definedName name="Result_StudentSalary_Y1">'Budget Period 1'!$AI$52</definedName>
    <definedName name="Result_StudentSalary_Y2">'Budget Period 2'!$AI$52</definedName>
    <definedName name="Result_StudentSalary_Y3">'Budget Period 3'!$AI$52</definedName>
    <definedName name="Result_StudentSalary_Y4">'Budget Period 4'!$AI$52</definedName>
    <definedName name="Result_StudentSalary_Y5">'Budget Period 5'!$AI$52</definedName>
    <definedName name="Result_StudentSalary_Y6">'Budget Period 6'!$AI$52</definedName>
    <definedName name="Result_SubawardBase_Y1_1">Calc!$D$8</definedName>
    <definedName name="Result_SubawardBase_Y1_2">Calc!$D$9</definedName>
    <definedName name="Result_SubawardBase_Y1_3">Calc!$D$10</definedName>
    <definedName name="Result_SubawardBase_Y1_4">Calc!$D$11</definedName>
    <definedName name="Result_SubawardBase_Y1_5">Calc!$D$12</definedName>
    <definedName name="Result_SubawardBase_Y1_TOTAL">Calc!$D$14</definedName>
    <definedName name="Result_SubawardBase_Y2_1">Calc!$E$8</definedName>
    <definedName name="Result_SubawardBase_Y2_2">Calc!$E$9</definedName>
    <definedName name="Result_SubawardBase_Y2_3">Calc!$E$10</definedName>
    <definedName name="Result_SubawardBase_Y2_4">Calc!$E$11</definedName>
    <definedName name="Result_SubawardBase_Y2_5">Calc!$E$12</definedName>
    <definedName name="Result_SubawardBase_Y2_TOTAL">Calc!$E$14</definedName>
    <definedName name="Result_SubawardBase_Y3_1">Calc!$F$8</definedName>
    <definedName name="Result_SubawardBase_Y3_2">Calc!$F$9</definedName>
    <definedName name="Result_SubawardBase_Y3_3">Calc!$F$10</definedName>
    <definedName name="Result_SubawardBase_Y3_4">Calc!$F$11</definedName>
    <definedName name="Result_SubawardBase_Y3_5">Calc!$F$12</definedName>
    <definedName name="Result_SubawardBase_Y3_TOTAL">Calc!$F$14</definedName>
    <definedName name="Result_SubawardBase_Y4_1">Calc!$G$8</definedName>
    <definedName name="Result_SubawardBase_Y4_2">Calc!$G$9</definedName>
    <definedName name="Result_SubawardBase_Y4_3">Calc!$G$10</definedName>
    <definedName name="Result_SubawardBase_Y4_4">Calc!$G$11</definedName>
    <definedName name="Result_SubawardBase_Y4_5">Calc!$G$12</definedName>
    <definedName name="Result_SubawardBase_Y4_TOTAL">Calc!$G$14</definedName>
    <definedName name="Result_SubawardBase_Y5_1">Calc!$H$8</definedName>
    <definedName name="Result_SubawardBase_Y5_2">Calc!$H$9</definedName>
    <definedName name="Result_SubawardBase_Y5_3">Calc!$H$10</definedName>
    <definedName name="Result_SubawardBase_Y5_4">Calc!$H$11</definedName>
    <definedName name="Result_SubawardBase_Y5_5">Calc!$H$12</definedName>
    <definedName name="Result_SubawardBase_Y5_TOTAL">Calc!$H$14</definedName>
    <definedName name="Result_SubawardBase_Y6_1">Calc!$I$8</definedName>
    <definedName name="Result_SubawardBase_Y6_2">Calc!$I$9</definedName>
    <definedName name="Result_SubawardBase_Y6_3">Calc!$I$10</definedName>
    <definedName name="Result_SubawardBase_Y6_4">Calc!$I$11</definedName>
    <definedName name="Result_SubawardBase_Y6_5">Calc!$I$12</definedName>
    <definedName name="Result_SubawardBase_Y6_TOTAL">Calc!$I$14</definedName>
    <definedName name="Result_SubawardCosts_NonUW_Y1">SUM('Budget Period 1'!$AK$103:$AN$107)</definedName>
    <definedName name="Result_SubawardCosts_NonUW_Y2">SUM('Budget Period 2'!$AK$103:$AN$107)</definedName>
    <definedName name="Result_SubawardCosts_NonUW_Y3">SUM('Budget Period 3'!$AK$103:$AN$107)</definedName>
    <definedName name="Result_SubawardCosts_NonUW_Y4">SUM('Budget Period 4'!$AK$103:$AN$107)</definedName>
    <definedName name="Result_SubawardCosts_NonUW_Y5">SUM('Budget Period 5'!$AK$103:$AN$107)</definedName>
    <definedName name="Result_SubawardCosts_NonUW_Y6">SUM('Budget Period 6'!$AK$103:$AN$107)</definedName>
    <definedName name="Result_SubawardCosts_UW_Y1">SUM('Budget Period 1'!$AK$109:$AN$113)</definedName>
    <definedName name="Result_SubawardCosts_UW_Y2">SUM('Budget Period 2'!$AK$109:$AN$113)</definedName>
    <definedName name="Result_SubawardCosts_UW_Y3">SUM('Budget Period 3'!$AK$109:$AN$113)</definedName>
    <definedName name="Result_SubawardCosts_UW_Y4">SUM('Budget Period 4'!$AK$109:$AN$113)</definedName>
    <definedName name="Result_SubawardCosts_UW_Y5">SUM('Budget Period 5'!$AK$109:$AN$113)</definedName>
    <definedName name="Result_SubawardCosts_UW_Y6">SUM('Budget Period 6'!$AK$109:$AN$113)</definedName>
    <definedName name="Result_SubawardCosts_Y1">'Budget Period 1'!$AP$114</definedName>
    <definedName name="Result_SubawardCosts_Y2">'Budget Period 2'!$AP$114</definedName>
    <definedName name="Result_SubawardCosts_Y3">'Budget Period 3'!$AP$114</definedName>
    <definedName name="Result_SubawardCosts_Y4">'Budget Period 4'!$AP$114</definedName>
    <definedName name="Result_SubawardCosts_Y5">'Budget Period 5'!$AP$114</definedName>
    <definedName name="Result_SubawardCosts_Y6">'Budget Period 6'!$AP$114</definedName>
    <definedName name="Result_TotalDirectCosts_Y1">'Budget Period 1'!$AP$139</definedName>
    <definedName name="Result_TotalDirectCosts_Y2">'Budget Period 2'!$AP$139</definedName>
    <definedName name="Result_TotalDirectCosts_Y3">'Budget Period 3'!$AP$139</definedName>
    <definedName name="Result_TotalDirectCosts_Y4">'Budget Period 4'!$AP$139</definedName>
    <definedName name="Result_TotalDirectCosts_Y5">'Budget Period 5'!$AP$139</definedName>
    <definedName name="Result_TotalDirectCosts_Y6">'Budget Period 6'!$AP$139</definedName>
    <definedName name="Result_TravelDomestic_Y1">'Budget Period 1'!$AP$86</definedName>
    <definedName name="Result_TravelDomestic_Y2">'Budget Period 2'!$AP$86</definedName>
    <definedName name="Result_TravelDomestic_Y3">'Budget Period 3'!$AP$86</definedName>
    <definedName name="Result_TravelDomestic_Y4">'Budget Period 4'!$AP$86</definedName>
    <definedName name="Result_TravelDomestic_Y5">'Budget Period 5'!$AP$86</definedName>
    <definedName name="Result_TravelDomestic_Y6">'Budget Period 6'!$AP$86</definedName>
    <definedName name="Result_TravelForeign_Y1">'Budget Period 1'!$AP$87</definedName>
    <definedName name="Result_TravelForeign_Y2">'Budget Period 2'!$AP$87</definedName>
    <definedName name="Result_TravelForeign_Y3">'Budget Period 3'!$AP$87</definedName>
    <definedName name="Result_TravelForeign_Y4">'Budget Period 4'!$AP$87</definedName>
    <definedName name="Result_TravelForeign_Y5">'Budget Period 5'!$AP$87</definedName>
    <definedName name="Result_TravelForeign_Y6">'Budget Period 6'!$AP$87</definedName>
    <definedName name="Result_TravelTotal_Y1">'Budget Period 1'!$T$137</definedName>
    <definedName name="Result_TravelTotal_Y2">'Budget Period 2'!$T$137</definedName>
    <definedName name="Result_TravelTotal_Y3">'Budget Period 3'!$T$137</definedName>
    <definedName name="Result_TravelTotal_Y4">'Budget Period 4'!$T$137</definedName>
    <definedName name="Result_TravelTotal_Y5">'Budget Period 5'!$T$137</definedName>
    <definedName name="Result_TravelTotal_Y6">'Budget Period 6'!$T$137</definedName>
    <definedName name="Result_Tuition_Y1">'Budget Period 1'!$AF$42</definedName>
    <definedName name="Result_Tuition_Y2">'Budget Period 2'!$AF$42</definedName>
    <definedName name="Result_Tuition_Y3">'Budget Period 3'!$AF$42</definedName>
    <definedName name="Result_Tuition_Y4">'Budget Period 4'!$AF$42</definedName>
    <definedName name="Result_Tuition_Y5">'Budget Period 5'!$AF$42</definedName>
    <definedName name="Result_Tuition_Y6">'Budget Period 6'!$AF$42</definedName>
    <definedName name="Result_TuitionTOTAL_Y1">'Budget Period 1'!$AK$125</definedName>
    <definedName name="Result_TuitionTOTAL_Y2">'Budget Period 2'!$AK$125</definedName>
    <definedName name="Result_TuitionTOTAL_Y3">'Budget Period 3'!$AK$125</definedName>
    <definedName name="Result_TuitionTOTAL_Y4">'Budget Period 4'!$AK$125</definedName>
    <definedName name="Result_TuitionTOTAL_Y5">'Budget Period 5'!$AK$125</definedName>
    <definedName name="Result_TuitionTOTAL_Y6">'Budget Period 6'!$AK$125</definedName>
    <definedName name="Salary_MinimumFLSAPostDoc_Academic_Y1">Rates!$H$102</definedName>
    <definedName name="Salary_MinimumFLSAPostDoc_Academic_Y2">Rates!$I$102</definedName>
    <definedName name="Salary_MinimumFLSAPostDoc_Academic_Y3">Rates!$J$102</definedName>
    <definedName name="Salary_MinimumFLSAPostDoc_Academic_Y4">Rates!$K$102</definedName>
    <definedName name="Salary_MinimumFLSAPostDoc_Academic_Y5">Rates!$L$102</definedName>
    <definedName name="Salary_MinimumFLSAPostDoc_Academic_Y6">Rates!$M$102</definedName>
    <definedName name="Salary_MinimumFLSAPostDoc_Annual_Y1">Rates!$H$103</definedName>
    <definedName name="Salary_MinimumFLSAPostDoc_Annual_Y2">Rates!$I$103</definedName>
    <definedName name="Salary_MinimumFLSAPostDoc_Annual_Y3">Rates!$J$103</definedName>
    <definedName name="Salary_MinimumFLSAPostDoc_Annual_Y4">Rates!$K$103</definedName>
    <definedName name="Salary_MinimumFLSAPostDoc_Annual_Y5">Rates!$L$103</definedName>
    <definedName name="Salary_MinimumFLSAPostDoc_Annual_Y6">Rates!$M$103</definedName>
    <definedName name="Stipend_Y1_PA_Doc_Academic_33">Rates!$H$85</definedName>
    <definedName name="Stipend_Y1_PA_Doc_Academic_50">Rates!$H$84</definedName>
    <definedName name="Stipend_Y1_PA_Doc_Annual_33">Rates!$H$83</definedName>
    <definedName name="Stipend_Y1_PA_Doc_Annual_50">Rates!$H$82</definedName>
    <definedName name="Stipend_Y1_PA_NonDoc_Academic_33">Rates!$H$89</definedName>
    <definedName name="Stipend_Y1_PA_NonDoc_Academic_50">Rates!$H$88</definedName>
    <definedName name="Stipend_Y1_PA_NonDoc_Annual_33">Rates!$H$87</definedName>
    <definedName name="Stipend_Y1_PA_NonDoc_Annual_50">Rates!$H$86</definedName>
    <definedName name="Stipend_Y2_PA_Doc_Academic_33">Rates!$I$85</definedName>
    <definedName name="Stipend_Y2_PA_Doc_Academic_50">Rates!$I$84</definedName>
    <definedName name="Stipend_Y2_PA_Doc_Annual_33">Rates!$I$83</definedName>
    <definedName name="Stipend_Y2_PA_Doc_Annual_50">Rates!$I$82</definedName>
    <definedName name="Stipend_Y2_PA_NonDoc_Academic_33">Rates!$I$89</definedName>
    <definedName name="Stipend_Y2_PA_NonDoc_Academic_50">Rates!$I$88</definedName>
    <definedName name="Stipend_Y2_PA_NonDoc_Annual_33">Rates!$I$87</definedName>
    <definedName name="Stipend_Y2_PA_NonDoc_Annual_50">Rates!$I$86</definedName>
    <definedName name="Stipend_Y3_PA_Doc_Academic_33">Rates!$J$85</definedName>
    <definedName name="Stipend_Y3_PA_Doc_Academic_50">Rates!$J$84</definedName>
    <definedName name="Stipend_Y3_PA_Doc_Annual_33">Rates!$J$83</definedName>
    <definedName name="Stipend_Y3_PA_Doc_Annual_50">Rates!$J$82</definedName>
    <definedName name="Stipend_Y3_PA_NonDoc_Academic_33">Rates!$J$89</definedName>
    <definedName name="Stipend_Y3_PA_NonDoc_Academic_50">Rates!$J$88</definedName>
    <definedName name="Stipend_Y3_PA_NonDoc_Annual_33">Rates!$J$87</definedName>
    <definedName name="Stipend_Y3_PA_NonDoc_Annual_50">Rates!$J$86</definedName>
    <definedName name="Stipend_Y4_PA_Doc_Academic_33">Rates!$K$85</definedName>
    <definedName name="Stipend_Y4_PA_Doc_Academic_50">Rates!$K$84</definedName>
    <definedName name="Stipend_Y4_PA_Doc_Annual_33">Rates!$K$83</definedName>
    <definedName name="Stipend_Y4_PA_Doc_Annual_50">Rates!$K$82</definedName>
    <definedName name="Stipend_Y4_PA_NonDoc_Academic_33">Rates!$K$89</definedName>
    <definedName name="Stipend_Y4_PA_NonDoc_Academic_50">Rates!$K$88</definedName>
    <definedName name="Stipend_Y4_PA_NonDoc_Annual_33">Rates!$K$87</definedName>
    <definedName name="Stipend_Y4_PA_NonDoc_Annual_50">Rates!$K$86</definedName>
    <definedName name="Stipend_Y5_PA_Doc_Academic_33">Rates!$L$85</definedName>
    <definedName name="Stipend_Y5_PA_Doc_Academic_50">Rates!$L$84</definedName>
    <definedName name="Stipend_Y5_PA_Doc_Annual_33">Rates!$L$83</definedName>
    <definedName name="Stipend_Y5_PA_Doc_Annual_50">Rates!$L$82</definedName>
    <definedName name="Stipend_Y5_PA_NonDoc_Academic_33">Rates!$L$89</definedName>
    <definedName name="Stipend_Y5_PA_NonDoc_Academic_50">Rates!$L$88</definedName>
    <definedName name="Stipend_Y5_PA_NonDoc_Annual_33">Rates!$L$87</definedName>
    <definedName name="Stipend_Y5_PA_NonDoc_Annual_50">Rates!$L$86</definedName>
    <definedName name="Stipend_Y6_PA_Doc_Academic_33">Rates!$M$85</definedName>
    <definedName name="Stipend_Y6_PA_Doc_Academic_50">Rates!$M$84</definedName>
    <definedName name="Stipend_Y6_PA_Doc_Annual_33">Rates!$M$83</definedName>
    <definedName name="Stipend_Y6_PA_Doc_Annual_50">Rates!$M$82</definedName>
    <definedName name="Stipend_Y6_PA_NonDoc_Academic_33">Rates!$M$89</definedName>
    <definedName name="Stipend_Y6_PA_NonDoc_Academic_50">Rates!$M$88</definedName>
    <definedName name="Stipend_Y6_PA_NonDoc_Annual_33">Rates!$M$87</definedName>
    <definedName name="Stipend_Y6_PA_NonDoc_Annual_50">Rates!$M$86</definedName>
    <definedName name="Tuition_Y1_Academic_OldMethod">Rates!#REF!</definedName>
    <definedName name="Tuition_Y1_Annual_OldMethod">Rates!#REF!</definedName>
    <definedName name="Tuition_Y1_PercentIncrease">Rates!$E$57</definedName>
    <definedName name="Tuition_Y2_Academic">Rates!#REF!</definedName>
    <definedName name="Tuition_Y2_Annual">Rates!#REF!</definedName>
    <definedName name="Tuition_Y2_PercentIncrease">Rates!$H$57</definedName>
    <definedName name="Tuition_Y3_Academic">Rates!#REF!</definedName>
    <definedName name="Tuition_Y3_Annual">Rates!#REF!</definedName>
    <definedName name="Tuition_Y3_PercentIncrease">Rates!$L$57</definedName>
    <definedName name="Tuition_Y4_Academic">Rates!#REF!</definedName>
    <definedName name="Tuition_Y4_Annual">Rates!#REF!</definedName>
    <definedName name="Tuition_Y5_Academic">Rates!#REF!</definedName>
    <definedName name="Tuition_Y5_Annual">Rates!#REF!</definedName>
    <definedName name="Tuition_Y6_Academic">Rates!#REF!</definedName>
    <definedName name="Tuition_Y6_Annual">Rates!#REF!</definedName>
    <definedName name="TuitionRemission_GradAssistants_Y1">Rates!$H$63</definedName>
    <definedName name="TuitionRemission_GradAssistants_Y2">Rates!$I$63</definedName>
    <definedName name="TuitionRemission_GradAssistants_Y3">Rates!$J$63</definedName>
    <definedName name="TuitionRemission_GradAssistants_Y4">Rates!$K$63</definedName>
    <definedName name="TuitionRemission_GradAssistants_Y5">Rates!$L$63</definedName>
    <definedName name="TuitionRemission_GradAssistants_Y6">Rates!$M$63</definedName>
    <definedName name="Var_EarliestProjectStartDate">Rates!$D$13</definedName>
    <definedName name="Var_FiscalYearCrossover">Rates!$L$11</definedName>
    <definedName name="Var_FiscalYearCrossoverDate">Rates!$D$15</definedName>
    <definedName name="Var_FiscalYearStartDate">Rates!$D$12</definedName>
    <definedName name="Var_Index_RABaseStipend">'Drop-Down_Options'!$J$7:$J$53</definedName>
    <definedName name="Var_IndirectMaximum">Calc!$H$5</definedName>
    <definedName name="Var_LatestProjectStartDate">Rates!$D$14</definedName>
    <definedName name="Var_Module_Increment">'Drop-Down_Options'!$C$78</definedName>
    <definedName name="Var_NRTRRate">Rates!$M$109</definedName>
    <definedName name="Var_PA_Doc_BaseStipend_Acad50Percent">Rates!$G$84</definedName>
    <definedName name="Var_PA_NonDoc_BaseStipend_Acad50Percent">Rates!$G$88</definedName>
    <definedName name="Var_PAStipendFirstYearPercentageIncrease">Rates!$K$71</definedName>
    <definedName name="Var_PAStipendStartDatePercentageIncrease">Rates!$K$73</definedName>
    <definedName name="Var_PAStipendSubsequentYearPercentageIncrease">Rates!$K$72</definedName>
    <definedName name="Var_PersonHoursPerMonth">Rates!$M$107</definedName>
    <definedName name="Var_RAStipendFirstYearPercentageIncrease">Rates!$F$71</definedName>
    <definedName name="Var_RAStipendStartDatePercentageIncrease">Rates!$F$73</definedName>
    <definedName name="Var_RAStipendSubsequentYearPercentageIncrease">Rates!$F$72</definedName>
    <definedName name="Var_SpreadsheetRevisionDate">'Project Data'!$S$3</definedName>
    <definedName name="Var_TuitionCalcCutoverDate">Rates!$E$59</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9" i="5" l="1"/>
  <c r="G88" i="5"/>
  <c r="G87" i="5"/>
  <c r="G86" i="5"/>
  <c r="G83" i="5"/>
  <c r="G84" i="5"/>
  <c r="G85" i="5"/>
  <c r="G82" i="5"/>
  <c r="G125" i="5" l="1"/>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0" i="5"/>
  <c r="G161" i="5"/>
  <c r="G162" i="5"/>
  <c r="G163"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M111" i="5"/>
  <c r="X29" i="17" l="1"/>
  <c r="U29" i="17"/>
  <c r="R29" i="17"/>
  <c r="O29" i="17"/>
  <c r="L29" i="17"/>
  <c r="I29" i="17"/>
  <c r="T56" i="10"/>
  <c r="G117" i="5"/>
  <c r="C117" i="5"/>
  <c r="M77" i="5" l="1"/>
  <c r="L77" i="5"/>
  <c r="K77" i="5"/>
  <c r="J77" i="5"/>
  <c r="I77" i="5"/>
  <c r="O38" i="20" l="1"/>
  <c r="U37" i="10" l="1"/>
  <c r="AI37" i="14" l="1"/>
  <c r="AI38" i="14"/>
  <c r="AI39" i="14"/>
  <c r="AI40" i="14"/>
  <c r="AF37" i="14"/>
  <c r="AF38" i="14"/>
  <c r="AF39" i="14"/>
  <c r="AF40" i="14"/>
  <c r="AF36" i="14"/>
  <c r="AI37" i="13"/>
  <c r="AI38" i="13"/>
  <c r="AI39" i="13"/>
  <c r="AI40" i="13"/>
  <c r="AF37" i="13"/>
  <c r="AF38" i="13"/>
  <c r="AF39" i="13"/>
  <c r="AF40" i="13"/>
  <c r="AF36" i="13"/>
  <c r="AI37" i="12"/>
  <c r="AI38" i="12"/>
  <c r="AI39" i="12"/>
  <c r="AI40" i="12"/>
  <c r="AF37" i="12"/>
  <c r="AF38" i="12"/>
  <c r="AF39" i="12"/>
  <c r="AF40" i="12"/>
  <c r="AF36" i="12"/>
  <c r="AI37" i="7"/>
  <c r="AI39" i="7"/>
  <c r="AF37" i="7"/>
  <c r="AF38" i="7"/>
  <c r="AF39" i="7"/>
  <c r="AF40" i="7"/>
  <c r="AF36" i="7"/>
  <c r="AI39" i="4" l="1"/>
  <c r="AF39" i="4"/>
  <c r="AF40" i="4"/>
  <c r="AI39" i="6"/>
  <c r="AI40" i="6"/>
  <c r="AF39" i="6"/>
  <c r="AF40" i="6"/>
  <c r="AI38" i="6"/>
  <c r="AF38" i="6"/>
  <c r="AI37" i="6"/>
  <c r="AF37" i="6"/>
  <c r="I22" i="1" l="1"/>
  <c r="G99" i="5"/>
  <c r="G75" i="5"/>
  <c r="G60" i="5"/>
  <c r="G44" i="5"/>
  <c r="J46" i="5" l="1"/>
  <c r="K46" i="5"/>
  <c r="L46" i="5"/>
  <c r="M46" i="5"/>
  <c r="I46" i="5"/>
  <c r="K62" i="5" l="1"/>
  <c r="L62" i="5"/>
  <c r="M62" i="5"/>
  <c r="J62" i="5"/>
  <c r="L101" i="5" l="1"/>
  <c r="K101" i="5" l="1"/>
  <c r="J101" i="5"/>
  <c r="I101" i="5"/>
  <c r="M101" i="5"/>
  <c r="G26" i="5"/>
  <c r="O39" i="20" l="1"/>
  <c r="G84" i="2" l="1"/>
  <c r="H84" i="2" s="1"/>
  <c r="I84" i="2" s="1"/>
  <c r="J84" i="2" s="1"/>
  <c r="K84" i="2" s="1"/>
  <c r="L84" i="2" s="1"/>
  <c r="M84" i="2" s="1"/>
  <c r="G83" i="2"/>
  <c r="H83" i="2" s="1"/>
  <c r="I83" i="2" s="1"/>
  <c r="J83" i="2" s="1"/>
  <c r="K83" i="2" s="1"/>
  <c r="L83" i="2" s="1"/>
  <c r="M83" i="2" s="1"/>
  <c r="G82" i="2"/>
  <c r="H82" i="2" s="1"/>
  <c r="I82" i="2" s="1"/>
  <c r="J82" i="2" s="1"/>
  <c r="K82" i="2" s="1"/>
  <c r="L82" i="2" s="1"/>
  <c r="M82" i="2" s="1"/>
  <c r="G81" i="2"/>
  <c r="H81" i="2" s="1"/>
  <c r="I81" i="2" s="1"/>
  <c r="J81" i="2" s="1"/>
  <c r="K81" i="2" s="1"/>
  <c r="L81" i="2" s="1"/>
  <c r="M81" i="2" s="1"/>
  <c r="G80" i="2"/>
  <c r="H80" i="2" s="1"/>
  <c r="I80" i="2" s="1"/>
  <c r="J80" i="2" s="1"/>
  <c r="K80" i="2" s="1"/>
  <c r="L80" i="2" s="1"/>
  <c r="M80" i="2" s="1"/>
  <c r="AI36" i="14" s="1"/>
  <c r="G79" i="2"/>
  <c r="H79" i="2" s="1"/>
  <c r="I79" i="2" s="1"/>
  <c r="J79" i="2" s="1"/>
  <c r="K79" i="2" s="1"/>
  <c r="L79" i="2" s="1"/>
  <c r="M79" i="2" s="1"/>
  <c r="G78" i="2"/>
  <c r="H78" i="2" s="1"/>
  <c r="I78" i="2" s="1"/>
  <c r="J78" i="2" s="1"/>
  <c r="K78" i="2" s="1"/>
  <c r="L78" i="2" s="1"/>
  <c r="M78" i="2" s="1"/>
  <c r="G77" i="2"/>
  <c r="H77" i="2" s="1"/>
  <c r="I77" i="2" s="1"/>
  <c r="J77" i="2" s="1"/>
  <c r="K77" i="2" s="1"/>
  <c r="L77" i="2" s="1"/>
  <c r="M77" i="2" s="1"/>
  <c r="G76" i="2"/>
  <c r="H76" i="2" s="1"/>
  <c r="I76" i="2" s="1"/>
  <c r="J76" i="2" s="1"/>
  <c r="K76" i="2" s="1"/>
  <c r="L76" i="2" s="1"/>
  <c r="M76" i="2" s="1"/>
  <c r="G75" i="2"/>
  <c r="H75" i="2" s="1"/>
  <c r="I75" i="2" s="1"/>
  <c r="J75" i="2" s="1"/>
  <c r="K75" i="2" s="1"/>
  <c r="L75" i="2" s="1"/>
  <c r="G74" i="2"/>
  <c r="H74" i="2" s="1"/>
  <c r="I74" i="2" s="1"/>
  <c r="J74" i="2" s="1"/>
  <c r="K74" i="2" s="1"/>
  <c r="L74" i="2" s="1"/>
  <c r="M74" i="2" s="1"/>
  <c r="G73" i="2"/>
  <c r="H73" i="2" s="1"/>
  <c r="I73" i="2" s="1"/>
  <c r="J73" i="2" s="1"/>
  <c r="K73" i="2" s="1"/>
  <c r="L73" i="2" s="1"/>
  <c r="M73" i="2" s="1"/>
  <c r="G72" i="2"/>
  <c r="H72" i="2" s="1"/>
  <c r="I72" i="2" s="1"/>
  <c r="J72" i="2" s="1"/>
  <c r="K72" i="2" s="1"/>
  <c r="L72" i="2" s="1"/>
  <c r="M72" i="2" s="1"/>
  <c r="G71" i="2"/>
  <c r="H71" i="2" s="1"/>
  <c r="I71" i="2" s="1"/>
  <c r="J71" i="2" s="1"/>
  <c r="K71" i="2" s="1"/>
  <c r="L71" i="2" s="1"/>
  <c r="M71" i="2" s="1"/>
  <c r="G70" i="2"/>
  <c r="H70" i="2" s="1"/>
  <c r="I70" i="2" s="1"/>
  <c r="J70" i="2" s="1"/>
  <c r="K70" i="2" s="1"/>
  <c r="G69" i="2"/>
  <c r="H69" i="2" s="1"/>
  <c r="I69" i="2" s="1"/>
  <c r="J69" i="2" s="1"/>
  <c r="G68" i="2"/>
  <c r="H68" i="2" s="1"/>
  <c r="I68" i="2" s="1"/>
  <c r="J68" i="2" s="1"/>
  <c r="K68" i="2" s="1"/>
  <c r="L68" i="2" s="1"/>
  <c r="M68" i="2" s="1"/>
  <c r="G67" i="2"/>
  <c r="H67" i="2" s="1"/>
  <c r="I67" i="2" s="1"/>
  <c r="J67" i="2" s="1"/>
  <c r="G66" i="2"/>
  <c r="H66" i="2" s="1"/>
  <c r="I66" i="2" s="1"/>
  <c r="J66" i="2" s="1"/>
  <c r="K66" i="2" s="1"/>
  <c r="L66" i="2" s="1"/>
  <c r="M66" i="2" s="1"/>
  <c r="G65" i="2"/>
  <c r="H65" i="2" s="1"/>
  <c r="I65" i="2" s="1"/>
  <c r="J65" i="2" s="1"/>
  <c r="G64" i="2"/>
  <c r="H64" i="2" s="1"/>
  <c r="I64" i="2" s="1"/>
  <c r="G63" i="2"/>
  <c r="H63" i="2" s="1"/>
  <c r="I63" i="2" s="1"/>
  <c r="G62" i="2"/>
  <c r="H62" i="2" s="1"/>
  <c r="I62" i="2" s="1"/>
  <c r="G61" i="2"/>
  <c r="H61" i="2" s="1"/>
  <c r="I61" i="2" s="1"/>
  <c r="G60" i="2"/>
  <c r="G59" i="2"/>
  <c r="H59" i="2" s="1"/>
  <c r="AI40" i="4" s="1"/>
  <c r="G58" i="2"/>
  <c r="H58" i="2" s="1"/>
  <c r="G57" i="2"/>
  <c r="G56" i="2"/>
  <c r="G55" i="2"/>
  <c r="G118" i="5"/>
  <c r="G119" i="5"/>
  <c r="G120" i="5"/>
  <c r="G121" i="5"/>
  <c r="G122" i="5"/>
  <c r="G123" i="5"/>
  <c r="G124" i="5"/>
  <c r="C118" i="5"/>
  <c r="C119" i="5"/>
  <c r="C120" i="5"/>
  <c r="C121" i="5"/>
  <c r="C122" i="5"/>
  <c r="C123" i="5"/>
  <c r="C124" i="5"/>
  <c r="AR3" i="4"/>
  <c r="V3" i="20"/>
  <c r="R3" i="19"/>
  <c r="AB3" i="17"/>
  <c r="Z3" i="10"/>
  <c r="W3" i="20"/>
  <c r="S3" i="19"/>
  <c r="AC3" i="17"/>
  <c r="AA3" i="10"/>
  <c r="AR3" i="14"/>
  <c r="AR3" i="13"/>
  <c r="AR3" i="12"/>
  <c r="AR3" i="7"/>
  <c r="AR3" i="6"/>
  <c r="H9" i="20"/>
  <c r="V5" i="14"/>
  <c r="V5" i="13"/>
  <c r="V5" i="12"/>
  <c r="V5" i="7"/>
  <c r="V5" i="6"/>
  <c r="V5" i="4"/>
  <c r="N5" i="19"/>
  <c r="N4" i="19"/>
  <c r="V6" i="14"/>
  <c r="AG5" i="14"/>
  <c r="V6" i="13"/>
  <c r="AG5" i="13"/>
  <c r="V6" i="12"/>
  <c r="AG5" i="12"/>
  <c r="V6" i="7"/>
  <c r="AG5" i="7"/>
  <c r="V6" i="6"/>
  <c r="AG5" i="6"/>
  <c r="AG5" i="4"/>
  <c r="V6" i="4"/>
  <c r="I48" i="19"/>
  <c r="M48" i="19" s="1"/>
  <c r="I47" i="19"/>
  <c r="M47" i="19" s="1"/>
  <c r="I46" i="19"/>
  <c r="M46" i="19" s="1"/>
  <c r="I45" i="19"/>
  <c r="M45" i="19" s="1"/>
  <c r="I63" i="19"/>
  <c r="M63" i="19" s="1"/>
  <c r="I64" i="19"/>
  <c r="M64" i="19" s="1"/>
  <c r="I65" i="19"/>
  <c r="M65" i="19" s="1"/>
  <c r="I66" i="19"/>
  <c r="M66" i="19" s="1"/>
  <c r="I62" i="19"/>
  <c r="M62" i="19" s="1"/>
  <c r="I61" i="19"/>
  <c r="M61" i="19" s="1"/>
  <c r="I60" i="19"/>
  <c r="M60" i="19" s="1"/>
  <c r="I59" i="19"/>
  <c r="M59" i="19" s="1"/>
  <c r="I58" i="19"/>
  <c r="M58" i="19" s="1"/>
  <c r="I57" i="19"/>
  <c r="M57" i="19" s="1"/>
  <c r="D58" i="19"/>
  <c r="D59" i="19"/>
  <c r="D60" i="19"/>
  <c r="D61" i="19"/>
  <c r="D57" i="19"/>
  <c r="D63" i="19"/>
  <c r="D64" i="19"/>
  <c r="D65" i="19"/>
  <c r="D66" i="19"/>
  <c r="D62" i="19"/>
  <c r="D50" i="19"/>
  <c r="D51" i="19"/>
  <c r="D52" i="19"/>
  <c r="D53" i="19"/>
  <c r="D49" i="19"/>
  <c r="D45" i="19"/>
  <c r="D46" i="19"/>
  <c r="D47" i="19"/>
  <c r="D48" i="19"/>
  <c r="D44" i="19"/>
  <c r="N48" i="19"/>
  <c r="R48" i="19" s="1"/>
  <c r="N47" i="19"/>
  <c r="R47" i="19" s="1"/>
  <c r="N46" i="19"/>
  <c r="R46" i="19" s="1"/>
  <c r="N45" i="19"/>
  <c r="R45" i="19" s="1"/>
  <c r="N44" i="19"/>
  <c r="R44" i="19" s="1"/>
  <c r="N49" i="19"/>
  <c r="R49" i="19" s="1"/>
  <c r="N50" i="19"/>
  <c r="R50" i="19" s="1"/>
  <c r="N51" i="19"/>
  <c r="R51" i="19" s="1"/>
  <c r="N52" i="19"/>
  <c r="R52" i="19" s="1"/>
  <c r="N53" i="19"/>
  <c r="R53" i="19" s="1"/>
  <c r="I50" i="19"/>
  <c r="M50" i="19" s="1"/>
  <c r="I51" i="19"/>
  <c r="M51" i="19" s="1"/>
  <c r="I52" i="19"/>
  <c r="M52" i="19" s="1"/>
  <c r="I53" i="19"/>
  <c r="M53" i="19" s="1"/>
  <c r="I49" i="19"/>
  <c r="M49" i="19" s="1"/>
  <c r="I44" i="19"/>
  <c r="M44" i="19" s="1"/>
  <c r="N37" i="19"/>
  <c r="R37" i="19" s="1"/>
  <c r="N38" i="19"/>
  <c r="R38" i="19" s="1"/>
  <c r="N39" i="19"/>
  <c r="R39" i="19" s="1"/>
  <c r="N40" i="19"/>
  <c r="R40" i="19" s="1"/>
  <c r="N36" i="19"/>
  <c r="R36" i="19" s="1"/>
  <c r="N35" i="19"/>
  <c r="R35" i="19" s="1"/>
  <c r="N34" i="19"/>
  <c r="R34" i="19" s="1"/>
  <c r="N33" i="19"/>
  <c r="R33" i="19" s="1"/>
  <c r="N32" i="19"/>
  <c r="R32" i="19" s="1"/>
  <c r="N31" i="19"/>
  <c r="R31" i="19" s="1"/>
  <c r="I37" i="19"/>
  <c r="M37" i="19" s="1"/>
  <c r="I38" i="19"/>
  <c r="M38" i="19" s="1"/>
  <c r="I39" i="19"/>
  <c r="M39" i="19" s="1"/>
  <c r="I40" i="19"/>
  <c r="M40" i="19" s="1"/>
  <c r="I36" i="19"/>
  <c r="M36" i="19" s="1"/>
  <c r="D37" i="19"/>
  <c r="D38" i="19"/>
  <c r="D39" i="19"/>
  <c r="D40" i="19"/>
  <c r="D36" i="19"/>
  <c r="D32" i="19"/>
  <c r="D33" i="19"/>
  <c r="D34" i="19"/>
  <c r="D35" i="19"/>
  <c r="I35" i="19"/>
  <c r="M35" i="19" s="1"/>
  <c r="I34" i="19"/>
  <c r="M34" i="19" s="1"/>
  <c r="I33" i="19"/>
  <c r="M33" i="19" s="1"/>
  <c r="I32" i="19"/>
  <c r="M32" i="19" s="1"/>
  <c r="I31" i="19"/>
  <c r="M31" i="19" s="1"/>
  <c r="D31" i="19"/>
  <c r="R6" i="10"/>
  <c r="R5" i="10"/>
  <c r="J8" i="20"/>
  <c r="F15" i="20"/>
  <c r="O15" i="20"/>
  <c r="F16" i="20"/>
  <c r="O16" i="20"/>
  <c r="F17" i="20"/>
  <c r="O17" i="20"/>
  <c r="F18" i="20"/>
  <c r="O18" i="20"/>
  <c r="F19" i="20"/>
  <c r="O19" i="20"/>
  <c r="F20" i="20"/>
  <c r="O20" i="20"/>
  <c r="F21" i="20"/>
  <c r="O21" i="20"/>
  <c r="F22" i="20"/>
  <c r="O22" i="20"/>
  <c r="J7" i="20"/>
  <c r="J6" i="20"/>
  <c r="B81" i="3"/>
  <c r="B82" i="3" s="1"/>
  <c r="B83" i="3" s="1"/>
  <c r="B84" i="3" s="1"/>
  <c r="B85" i="3" s="1"/>
  <c r="B86" i="3" s="1"/>
  <c r="B87" i="3" s="1"/>
  <c r="B88" i="3" s="1"/>
  <c r="B89" i="3" s="1"/>
  <c r="B90" i="3" s="1"/>
  <c r="O34" i="20"/>
  <c r="F34" i="20"/>
  <c r="O33" i="20"/>
  <c r="F33" i="20"/>
  <c r="O32" i="20"/>
  <c r="F32" i="20"/>
  <c r="O31" i="20"/>
  <c r="F31" i="20"/>
  <c r="O30" i="20"/>
  <c r="F30" i="20"/>
  <c r="O29" i="20"/>
  <c r="F29" i="20"/>
  <c r="O28" i="20"/>
  <c r="F28" i="20"/>
  <c r="O27" i="20"/>
  <c r="F27" i="20"/>
  <c r="O26" i="20"/>
  <c r="F26" i="20"/>
  <c r="O25" i="20"/>
  <c r="F25" i="20"/>
  <c r="O24" i="20"/>
  <c r="F24" i="20"/>
  <c r="O23" i="20"/>
  <c r="F23" i="20"/>
  <c r="D8" i="2"/>
  <c r="D9" i="2"/>
  <c r="E9" i="2" s="1"/>
  <c r="F9" i="2" s="1"/>
  <c r="G9" i="2" s="1"/>
  <c r="D10" i="2"/>
  <c r="E10" i="2" s="1"/>
  <c r="D11" i="2"/>
  <c r="E11" i="2" s="1"/>
  <c r="D12" i="2"/>
  <c r="E12" i="2" s="1"/>
  <c r="F6" i="3"/>
  <c r="F14" i="3"/>
  <c r="F48" i="1" s="1"/>
  <c r="F70" i="3"/>
  <c r="L11" i="5"/>
  <c r="U4" i="17"/>
  <c r="U5" i="17"/>
  <c r="I21" i="17"/>
  <c r="L21" i="17"/>
  <c r="O21" i="17"/>
  <c r="R21" i="17"/>
  <c r="U21" i="17"/>
  <c r="X21" i="17"/>
  <c r="I22" i="17"/>
  <c r="L22" i="17"/>
  <c r="O22" i="17"/>
  <c r="R22" i="17"/>
  <c r="U22" i="17"/>
  <c r="X22" i="17"/>
  <c r="I23" i="17"/>
  <c r="L23" i="17"/>
  <c r="O23" i="17"/>
  <c r="R23" i="17"/>
  <c r="U23" i="17"/>
  <c r="X23" i="17"/>
  <c r="I24" i="17"/>
  <c r="L24" i="17"/>
  <c r="O24" i="17"/>
  <c r="R24" i="17"/>
  <c r="U24" i="17"/>
  <c r="X24" i="17"/>
  <c r="I27" i="17"/>
  <c r="L27" i="17"/>
  <c r="O27" i="17"/>
  <c r="R27" i="17"/>
  <c r="U27" i="17"/>
  <c r="X27" i="17"/>
  <c r="I28" i="17"/>
  <c r="L28" i="17"/>
  <c r="O28" i="17"/>
  <c r="R28" i="17"/>
  <c r="U28" i="17"/>
  <c r="X28" i="17"/>
  <c r="I30" i="17"/>
  <c r="L30" i="17"/>
  <c r="O30" i="17"/>
  <c r="R30" i="17"/>
  <c r="U30" i="17"/>
  <c r="X30" i="17"/>
  <c r="I32" i="17"/>
  <c r="L32" i="17"/>
  <c r="O32" i="17"/>
  <c r="R32" i="17"/>
  <c r="U32" i="17"/>
  <c r="X32" i="17"/>
  <c r="F12" i="10"/>
  <c r="L12" i="10"/>
  <c r="R12" i="10"/>
  <c r="F13" i="10"/>
  <c r="L13" i="10"/>
  <c r="O13" i="10"/>
  <c r="R13" i="10"/>
  <c r="F14" i="10"/>
  <c r="L14" i="10"/>
  <c r="R14" i="10"/>
  <c r="U14" i="10"/>
  <c r="F15" i="10"/>
  <c r="L15" i="10"/>
  <c r="R15" i="10"/>
  <c r="U15" i="10"/>
  <c r="F16" i="10"/>
  <c r="L16" i="10"/>
  <c r="O16" i="10"/>
  <c r="R16" i="10"/>
  <c r="U16" i="10"/>
  <c r="F17" i="10"/>
  <c r="L17" i="10"/>
  <c r="O17" i="10"/>
  <c r="R17" i="10"/>
  <c r="U17" i="10"/>
  <c r="F18" i="10"/>
  <c r="L18" i="10"/>
  <c r="O18" i="10"/>
  <c r="R18" i="10"/>
  <c r="U18" i="10"/>
  <c r="F19" i="10"/>
  <c r="L19" i="10"/>
  <c r="O19" i="10"/>
  <c r="R19" i="10"/>
  <c r="U19" i="10"/>
  <c r="F20" i="10"/>
  <c r="L20" i="10"/>
  <c r="O20" i="10"/>
  <c r="R20" i="10"/>
  <c r="U20" i="10"/>
  <c r="F21" i="10"/>
  <c r="L21" i="10"/>
  <c r="O21" i="10"/>
  <c r="R21" i="10"/>
  <c r="U21" i="10"/>
  <c r="F22" i="10"/>
  <c r="L22" i="10"/>
  <c r="O22" i="10"/>
  <c r="R22" i="10"/>
  <c r="U22" i="10"/>
  <c r="F23" i="10"/>
  <c r="L23" i="10"/>
  <c r="O23" i="10"/>
  <c r="R23" i="10"/>
  <c r="U23" i="10"/>
  <c r="F24" i="10"/>
  <c r="L24" i="10"/>
  <c r="O24" i="10"/>
  <c r="R24" i="10"/>
  <c r="U24" i="10"/>
  <c r="F25" i="10"/>
  <c r="L25" i="10"/>
  <c r="O25" i="10"/>
  <c r="R25" i="10"/>
  <c r="U25" i="10"/>
  <c r="F26" i="10"/>
  <c r="L26" i="10"/>
  <c r="O26" i="10"/>
  <c r="R26" i="10"/>
  <c r="U26" i="10"/>
  <c r="F27" i="10"/>
  <c r="L27" i="10"/>
  <c r="O27" i="10"/>
  <c r="R27" i="10"/>
  <c r="U27" i="10"/>
  <c r="F28" i="10"/>
  <c r="L28" i="10"/>
  <c r="O28" i="10"/>
  <c r="R28" i="10"/>
  <c r="U28" i="10"/>
  <c r="F29" i="10"/>
  <c r="L29" i="10"/>
  <c r="O29" i="10"/>
  <c r="R29" i="10"/>
  <c r="U29" i="10"/>
  <c r="F30" i="10"/>
  <c r="L30" i="10"/>
  <c r="O30" i="10"/>
  <c r="R30" i="10"/>
  <c r="U30" i="10"/>
  <c r="F31" i="10"/>
  <c r="L31" i="10"/>
  <c r="O31" i="10"/>
  <c r="R31" i="10"/>
  <c r="U31" i="10"/>
  <c r="U38" i="10"/>
  <c r="T54" i="10"/>
  <c r="T55" i="10"/>
  <c r="T57" i="10"/>
  <c r="T59" i="10"/>
  <c r="AQ3" i="14"/>
  <c r="F11" i="14"/>
  <c r="L11" i="14"/>
  <c r="O11" i="14"/>
  <c r="AG11" i="14"/>
  <c r="F12" i="14"/>
  <c r="L12" i="14"/>
  <c r="O12" i="14"/>
  <c r="AG12" i="14"/>
  <c r="F13" i="14"/>
  <c r="L13" i="14"/>
  <c r="O13" i="14"/>
  <c r="AG13" i="14"/>
  <c r="F14" i="14"/>
  <c r="L14" i="14"/>
  <c r="O14" i="14"/>
  <c r="AG14" i="14"/>
  <c r="F15" i="14"/>
  <c r="L15" i="14"/>
  <c r="O15" i="14"/>
  <c r="AG15" i="14"/>
  <c r="AI15" i="14"/>
  <c r="AM15" i="14"/>
  <c r="F16" i="14"/>
  <c r="L16" i="14"/>
  <c r="O16" i="14"/>
  <c r="AG16" i="14"/>
  <c r="AI16" i="14"/>
  <c r="AM16" i="14"/>
  <c r="F17" i="14"/>
  <c r="L17" i="14"/>
  <c r="O17" i="14"/>
  <c r="AG17" i="14"/>
  <c r="AI17" i="14"/>
  <c r="AM17" i="14"/>
  <c r="F18" i="14"/>
  <c r="L18" i="14"/>
  <c r="O18" i="14"/>
  <c r="AG18" i="14"/>
  <c r="AI18" i="14"/>
  <c r="AM18" i="14"/>
  <c r="F19" i="14"/>
  <c r="L19" i="14"/>
  <c r="O19" i="14"/>
  <c r="AG19" i="14"/>
  <c r="AI19" i="14"/>
  <c r="AM19" i="14"/>
  <c r="F20" i="14"/>
  <c r="L20" i="14"/>
  <c r="O20" i="14"/>
  <c r="AG20" i="14"/>
  <c r="AI20" i="14"/>
  <c r="AM20" i="14"/>
  <c r="F21" i="14"/>
  <c r="L21" i="14"/>
  <c r="O21" i="14"/>
  <c r="AG21" i="14"/>
  <c r="AI21" i="14"/>
  <c r="AM21" i="14"/>
  <c r="F22" i="14"/>
  <c r="L22" i="14"/>
  <c r="O22" i="14"/>
  <c r="AG22" i="14"/>
  <c r="AI22" i="14"/>
  <c r="AM22" i="14"/>
  <c r="F23" i="14"/>
  <c r="L23" i="14"/>
  <c r="O23" i="14"/>
  <c r="AG23" i="14"/>
  <c r="AI23" i="14"/>
  <c r="AM23" i="14"/>
  <c r="F24" i="14"/>
  <c r="L24" i="14"/>
  <c r="O24" i="14"/>
  <c r="AG24" i="14"/>
  <c r="AI24" i="14"/>
  <c r="AM24" i="14"/>
  <c r="F25" i="14"/>
  <c r="L25" i="14"/>
  <c r="O25" i="14"/>
  <c r="AG25" i="14"/>
  <c r="AI25" i="14"/>
  <c r="AM25" i="14"/>
  <c r="F26" i="14"/>
  <c r="L26" i="14"/>
  <c r="O26" i="14"/>
  <c r="AG26" i="14"/>
  <c r="AI26" i="14"/>
  <c r="AM26" i="14"/>
  <c r="F27" i="14"/>
  <c r="L27" i="14"/>
  <c r="O27" i="14"/>
  <c r="AG27" i="14"/>
  <c r="AI27" i="14"/>
  <c r="AM27" i="14"/>
  <c r="F28" i="14"/>
  <c r="L28" i="14"/>
  <c r="O28" i="14"/>
  <c r="AG28" i="14"/>
  <c r="AI28" i="14"/>
  <c r="AM28" i="14"/>
  <c r="F29" i="14"/>
  <c r="L29" i="14"/>
  <c r="O29" i="14"/>
  <c r="AG29" i="14"/>
  <c r="AM29" i="14"/>
  <c r="F30" i="14"/>
  <c r="L30" i="14"/>
  <c r="O30" i="14"/>
  <c r="AG30" i="14"/>
  <c r="AI30" i="14"/>
  <c r="AM30" i="14"/>
  <c r="AG46" i="14"/>
  <c r="AI46" i="14"/>
  <c r="AG47" i="14"/>
  <c r="AI47" i="14"/>
  <c r="AG48" i="14"/>
  <c r="AI48" i="14"/>
  <c r="AG49" i="14"/>
  <c r="AI49" i="14"/>
  <c r="AG50" i="14"/>
  <c r="AI50" i="14"/>
  <c r="AP66" i="14"/>
  <c r="X18" i="17" s="1"/>
  <c r="AP86" i="14"/>
  <c r="AP87" i="14"/>
  <c r="AP100" i="14"/>
  <c r="Y137" i="14" s="1"/>
  <c r="F103" i="14"/>
  <c r="AG103" i="14"/>
  <c r="F104" i="14"/>
  <c r="AG104" i="14"/>
  <c r="F105" i="14"/>
  <c r="AG105" i="14"/>
  <c r="F106" i="14"/>
  <c r="AG106" i="14"/>
  <c r="F107" i="14"/>
  <c r="AG107" i="14"/>
  <c r="F109" i="14"/>
  <c r="F110" i="14"/>
  <c r="F111" i="14"/>
  <c r="F112" i="14"/>
  <c r="F113" i="14"/>
  <c r="AP114" i="14"/>
  <c r="AD137" i="14" s="1"/>
  <c r="AQ3" i="13"/>
  <c r="F11" i="13"/>
  <c r="L11" i="13"/>
  <c r="O11" i="13"/>
  <c r="AG11" i="13"/>
  <c r="F12" i="13"/>
  <c r="L12" i="13"/>
  <c r="O12" i="13"/>
  <c r="AG12" i="13"/>
  <c r="F13" i="13"/>
  <c r="L13" i="13"/>
  <c r="O13" i="13"/>
  <c r="AG13" i="13"/>
  <c r="F14" i="13"/>
  <c r="L14" i="13"/>
  <c r="O14" i="13"/>
  <c r="AG14" i="13"/>
  <c r="F15" i="13"/>
  <c r="L15" i="13"/>
  <c r="O15" i="13"/>
  <c r="AG15" i="13"/>
  <c r="AI15" i="13"/>
  <c r="AM15" i="13"/>
  <c r="F16" i="13"/>
  <c r="L16" i="13"/>
  <c r="O16" i="13"/>
  <c r="AG16" i="13"/>
  <c r="AI16" i="13"/>
  <c r="AM16" i="13"/>
  <c r="F17" i="13"/>
  <c r="L17" i="13"/>
  <c r="O17" i="13"/>
  <c r="AG17" i="13"/>
  <c r="AI17" i="13"/>
  <c r="AM17" i="13"/>
  <c r="F18" i="13"/>
  <c r="L18" i="13"/>
  <c r="O18" i="13"/>
  <c r="AG18" i="13"/>
  <c r="AI18" i="13"/>
  <c r="AM18" i="13"/>
  <c r="F19" i="13"/>
  <c r="L19" i="13"/>
  <c r="O19" i="13"/>
  <c r="AG19" i="13"/>
  <c r="AI19" i="13"/>
  <c r="AM19" i="13"/>
  <c r="F20" i="13"/>
  <c r="L20" i="13"/>
  <c r="O20" i="13"/>
  <c r="AG20" i="13"/>
  <c r="AI20" i="13"/>
  <c r="AM20" i="13"/>
  <c r="F21" i="13"/>
  <c r="L21" i="13"/>
  <c r="O21" i="13"/>
  <c r="AG21" i="13"/>
  <c r="AI21" i="13"/>
  <c r="AM21" i="13"/>
  <c r="F22" i="13"/>
  <c r="L22" i="13"/>
  <c r="O22" i="13"/>
  <c r="AG22" i="13"/>
  <c r="AI22" i="13"/>
  <c r="AM22" i="13"/>
  <c r="F23" i="13"/>
  <c r="L23" i="13"/>
  <c r="O23" i="13"/>
  <c r="AG23" i="13"/>
  <c r="AI23" i="13"/>
  <c r="AM23" i="13"/>
  <c r="F24" i="13"/>
  <c r="L24" i="13"/>
  <c r="O24" i="13"/>
  <c r="AG24" i="13"/>
  <c r="AI24" i="13"/>
  <c r="AM24" i="13"/>
  <c r="F25" i="13"/>
  <c r="L25" i="13"/>
  <c r="O25" i="13"/>
  <c r="AG25" i="13"/>
  <c r="AI25" i="13"/>
  <c r="AM25" i="13"/>
  <c r="F26" i="13"/>
  <c r="L26" i="13"/>
  <c r="O26" i="13"/>
  <c r="AG26" i="13"/>
  <c r="AI26" i="13"/>
  <c r="AM26" i="13"/>
  <c r="F27" i="13"/>
  <c r="L27" i="13"/>
  <c r="O27" i="13"/>
  <c r="AG27" i="13"/>
  <c r="AI27" i="13"/>
  <c r="AM27" i="13"/>
  <c r="F28" i="13"/>
  <c r="L28" i="13"/>
  <c r="O28" i="13"/>
  <c r="AG28" i="13"/>
  <c r="AI28" i="13"/>
  <c r="AM28" i="13"/>
  <c r="F29" i="13"/>
  <c r="L29" i="13"/>
  <c r="O29" i="13"/>
  <c r="AG29" i="13"/>
  <c r="AM29" i="13"/>
  <c r="F30" i="13"/>
  <c r="L30" i="13"/>
  <c r="O30" i="13"/>
  <c r="AG30" i="13"/>
  <c r="AI30" i="13"/>
  <c r="AM30" i="13"/>
  <c r="AG46" i="13"/>
  <c r="AI46" i="13"/>
  <c r="AG47" i="13"/>
  <c r="AI47" i="13"/>
  <c r="AG48" i="13"/>
  <c r="AI48" i="13"/>
  <c r="AG49" i="13"/>
  <c r="AI49" i="13"/>
  <c r="AG50" i="13"/>
  <c r="AI50" i="13"/>
  <c r="AP66" i="13"/>
  <c r="U18" i="17" s="1"/>
  <c r="AP86" i="13"/>
  <c r="AP87" i="13"/>
  <c r="AP100" i="13"/>
  <c r="Y137" i="13" s="1"/>
  <c r="F103" i="13"/>
  <c r="AG103" i="13"/>
  <c r="F104" i="13"/>
  <c r="AG104" i="13"/>
  <c r="F105" i="13"/>
  <c r="AG105" i="13"/>
  <c r="F106" i="13"/>
  <c r="AG106" i="13"/>
  <c r="F107" i="13"/>
  <c r="AG107" i="13"/>
  <c r="F109" i="13"/>
  <c r="F110" i="13"/>
  <c r="F111" i="13"/>
  <c r="F112" i="13"/>
  <c r="F113" i="13"/>
  <c r="AP114" i="13"/>
  <c r="U25" i="17" s="1"/>
  <c r="AQ3" i="12"/>
  <c r="F11" i="12"/>
  <c r="L11" i="12"/>
  <c r="O11" i="12"/>
  <c r="AG11" i="12"/>
  <c r="F12" i="12"/>
  <c r="L12" i="12"/>
  <c r="O12" i="12"/>
  <c r="AG12" i="12"/>
  <c r="F13" i="12"/>
  <c r="L13" i="12"/>
  <c r="O13" i="12"/>
  <c r="AG13" i="12"/>
  <c r="F14" i="12"/>
  <c r="L14" i="12"/>
  <c r="O14" i="12"/>
  <c r="AG14" i="12"/>
  <c r="F15" i="12"/>
  <c r="L15" i="12"/>
  <c r="O15" i="12"/>
  <c r="AG15" i="12"/>
  <c r="AI15" i="12"/>
  <c r="AM15" i="12"/>
  <c r="F16" i="12"/>
  <c r="L16" i="12"/>
  <c r="O16" i="12"/>
  <c r="AG16" i="12"/>
  <c r="AI16" i="12"/>
  <c r="AM16" i="12"/>
  <c r="F17" i="12"/>
  <c r="L17" i="12"/>
  <c r="O17" i="12"/>
  <c r="AG17" i="12"/>
  <c r="AI17" i="12"/>
  <c r="AM17" i="12"/>
  <c r="F18" i="12"/>
  <c r="L18" i="12"/>
  <c r="O18" i="12"/>
  <c r="AG18" i="12"/>
  <c r="AI18" i="12"/>
  <c r="AM18" i="12"/>
  <c r="F19" i="12"/>
  <c r="L19" i="12"/>
  <c r="O19" i="12"/>
  <c r="AG19" i="12"/>
  <c r="AI19" i="12"/>
  <c r="AM19" i="12"/>
  <c r="F20" i="12"/>
  <c r="L20" i="12"/>
  <c r="O20" i="12"/>
  <c r="AG20" i="12"/>
  <c r="AI20" i="12"/>
  <c r="AM20" i="12"/>
  <c r="F21" i="12"/>
  <c r="L21" i="12"/>
  <c r="O21" i="12"/>
  <c r="AG21" i="12"/>
  <c r="AI21" i="12"/>
  <c r="AM21" i="12"/>
  <c r="F22" i="12"/>
  <c r="L22" i="12"/>
  <c r="O22" i="12"/>
  <c r="AG22" i="12"/>
  <c r="AI22" i="12"/>
  <c r="AM22" i="12"/>
  <c r="F23" i="12"/>
  <c r="L23" i="12"/>
  <c r="O23" i="12"/>
  <c r="AG23" i="12"/>
  <c r="AI23" i="12"/>
  <c r="AM23" i="12"/>
  <c r="F24" i="12"/>
  <c r="L24" i="12"/>
  <c r="O24" i="12"/>
  <c r="AG24" i="12"/>
  <c r="AI24" i="12"/>
  <c r="AM24" i="12"/>
  <c r="F25" i="12"/>
  <c r="L25" i="12"/>
  <c r="O25" i="12"/>
  <c r="AG25" i="12"/>
  <c r="AI25" i="12"/>
  <c r="AM25" i="12"/>
  <c r="F26" i="12"/>
  <c r="L26" i="12"/>
  <c r="O26" i="12"/>
  <c r="AG26" i="12"/>
  <c r="AI26" i="12"/>
  <c r="AM26" i="12"/>
  <c r="F27" i="12"/>
  <c r="L27" i="12"/>
  <c r="O27" i="12"/>
  <c r="AG27" i="12"/>
  <c r="AI27" i="12"/>
  <c r="AM27" i="12"/>
  <c r="F28" i="12"/>
  <c r="L28" i="12"/>
  <c r="O28" i="12"/>
  <c r="AG28" i="12"/>
  <c r="AI28" i="12"/>
  <c r="AM28" i="12"/>
  <c r="F29" i="12"/>
  <c r="L29" i="12"/>
  <c r="O29" i="12"/>
  <c r="AG29" i="12"/>
  <c r="AM29" i="12"/>
  <c r="F30" i="12"/>
  <c r="L30" i="12"/>
  <c r="O30" i="12"/>
  <c r="AG30" i="12"/>
  <c r="AI30" i="12"/>
  <c r="AM30" i="12"/>
  <c r="AG46" i="12"/>
  <c r="AI46" i="12"/>
  <c r="AG47" i="12"/>
  <c r="AI47" i="12"/>
  <c r="AG48" i="12"/>
  <c r="AI48" i="12"/>
  <c r="AG49" i="12"/>
  <c r="AI49" i="12"/>
  <c r="AG50" i="12"/>
  <c r="AI50" i="12"/>
  <c r="AP66" i="12"/>
  <c r="R18" i="17" s="1"/>
  <c r="AP86" i="12"/>
  <c r="R19" i="17" s="1"/>
  <c r="AP87" i="12"/>
  <c r="AP100" i="12"/>
  <c r="Y137" i="12" s="1"/>
  <c r="F103" i="12"/>
  <c r="AG103" i="12"/>
  <c r="F104" i="12"/>
  <c r="AG104" i="12"/>
  <c r="F105" i="12"/>
  <c r="AG105" i="12"/>
  <c r="F106" i="12"/>
  <c r="AG106" i="12"/>
  <c r="F107" i="12"/>
  <c r="AG107" i="12"/>
  <c r="F109" i="12"/>
  <c r="F110" i="12"/>
  <c r="F111" i="12"/>
  <c r="F112" i="12"/>
  <c r="F113" i="12"/>
  <c r="AP114" i="12"/>
  <c r="AD137" i="12" s="1"/>
  <c r="AQ3" i="7"/>
  <c r="F11" i="7"/>
  <c r="L11" i="7"/>
  <c r="O11" i="7"/>
  <c r="AG11" i="7"/>
  <c r="F12" i="7"/>
  <c r="L12" i="7"/>
  <c r="O12" i="7"/>
  <c r="AG12" i="7"/>
  <c r="F13" i="7"/>
  <c r="L13" i="7"/>
  <c r="O13" i="7"/>
  <c r="AG13" i="7"/>
  <c r="F14" i="7"/>
  <c r="L14" i="7"/>
  <c r="O14" i="7"/>
  <c r="AG14" i="7"/>
  <c r="F15" i="7"/>
  <c r="L15" i="7"/>
  <c r="O15" i="7"/>
  <c r="AG15" i="7"/>
  <c r="AI15" i="7"/>
  <c r="AM15" i="7"/>
  <c r="F16" i="7"/>
  <c r="L16" i="7"/>
  <c r="O16" i="7"/>
  <c r="AG16" i="7"/>
  <c r="AI16" i="7"/>
  <c r="AM16" i="7"/>
  <c r="F17" i="7"/>
  <c r="L17" i="7"/>
  <c r="O17" i="7"/>
  <c r="AG17" i="7"/>
  <c r="AI17" i="7"/>
  <c r="AM17" i="7"/>
  <c r="F18" i="7"/>
  <c r="L18" i="7"/>
  <c r="O18" i="7"/>
  <c r="AG18" i="7"/>
  <c r="AI18" i="7"/>
  <c r="AM18" i="7"/>
  <c r="F19" i="7"/>
  <c r="L19" i="7"/>
  <c r="O19" i="7"/>
  <c r="AG19" i="7"/>
  <c r="AI19" i="7"/>
  <c r="AM19" i="7"/>
  <c r="F20" i="7"/>
  <c r="L20" i="7"/>
  <c r="O20" i="7"/>
  <c r="AG20" i="7"/>
  <c r="AI20" i="7"/>
  <c r="AM20" i="7"/>
  <c r="F21" i="7"/>
  <c r="L21" i="7"/>
  <c r="O21" i="7"/>
  <c r="AG21" i="7"/>
  <c r="AI21" i="7"/>
  <c r="AM21" i="7"/>
  <c r="F22" i="7"/>
  <c r="L22" i="7"/>
  <c r="O22" i="7"/>
  <c r="AG22" i="7"/>
  <c r="AI22" i="7"/>
  <c r="AM22" i="7"/>
  <c r="F23" i="7"/>
  <c r="L23" i="7"/>
  <c r="O23" i="7"/>
  <c r="AG23" i="7"/>
  <c r="AI23" i="7"/>
  <c r="AM23" i="7"/>
  <c r="F24" i="7"/>
  <c r="L24" i="7"/>
  <c r="O24" i="7"/>
  <c r="AG24" i="7"/>
  <c r="AI24" i="7"/>
  <c r="AM24" i="7"/>
  <c r="F25" i="7"/>
  <c r="L25" i="7"/>
  <c r="O25" i="7"/>
  <c r="AG25" i="7"/>
  <c r="AI25" i="7"/>
  <c r="AM25" i="7"/>
  <c r="F26" i="7"/>
  <c r="L26" i="7"/>
  <c r="O26" i="7"/>
  <c r="AG26" i="7"/>
  <c r="AI26" i="7"/>
  <c r="AM26" i="7"/>
  <c r="F27" i="7"/>
  <c r="L27" i="7"/>
  <c r="O27" i="7"/>
  <c r="AG27" i="7"/>
  <c r="AI27" i="7"/>
  <c r="AM27" i="7"/>
  <c r="F28" i="7"/>
  <c r="L28" i="7"/>
  <c r="O28" i="7"/>
  <c r="AG28" i="7"/>
  <c r="AI28" i="7"/>
  <c r="AM28" i="7"/>
  <c r="F29" i="7"/>
  <c r="L29" i="7"/>
  <c r="O29" i="7"/>
  <c r="AG29" i="7"/>
  <c r="AM29" i="7"/>
  <c r="F30" i="7"/>
  <c r="L30" i="7"/>
  <c r="O30" i="7"/>
  <c r="AG30" i="7"/>
  <c r="AI30" i="7"/>
  <c r="AM30" i="7"/>
  <c r="AG46" i="7"/>
  <c r="AI46" i="7"/>
  <c r="AG47" i="7"/>
  <c r="AI47" i="7"/>
  <c r="AG48" i="7"/>
  <c r="AI48" i="7"/>
  <c r="AG49" i="7"/>
  <c r="AI49" i="7"/>
  <c r="AG50" i="7"/>
  <c r="AI50" i="7"/>
  <c r="AP66" i="7"/>
  <c r="O18" i="17" s="1"/>
  <c r="AP86" i="7"/>
  <c r="AP87" i="7"/>
  <c r="AP100" i="7"/>
  <c r="Y137" i="7" s="1"/>
  <c r="F103" i="7"/>
  <c r="AG103" i="7"/>
  <c r="F104" i="7"/>
  <c r="AG104" i="7"/>
  <c r="F105" i="7"/>
  <c r="AG105" i="7"/>
  <c r="F106" i="7"/>
  <c r="AG106" i="7"/>
  <c r="F107" i="7"/>
  <c r="AG107" i="7"/>
  <c r="F109" i="7"/>
  <c r="F110" i="7"/>
  <c r="F111" i="7"/>
  <c r="F112" i="7"/>
  <c r="F113" i="7"/>
  <c r="AP114" i="7"/>
  <c r="O25" i="17" s="1"/>
  <c r="AQ3" i="6"/>
  <c r="F11" i="6"/>
  <c r="L11" i="6"/>
  <c r="U11" i="6" s="1"/>
  <c r="O11" i="6"/>
  <c r="AG11" i="6"/>
  <c r="F12" i="6"/>
  <c r="L12" i="6"/>
  <c r="U12" i="6" s="1"/>
  <c r="O12" i="6"/>
  <c r="AG12" i="6"/>
  <c r="F13" i="6"/>
  <c r="L13" i="6"/>
  <c r="U13" i="6" s="1"/>
  <c r="AI13" i="6" s="1"/>
  <c r="O13" i="6"/>
  <c r="AG13" i="6"/>
  <c r="F14" i="6"/>
  <c r="L14" i="6"/>
  <c r="U14" i="6" s="1"/>
  <c r="U14" i="7" s="1"/>
  <c r="AI14" i="7" s="1"/>
  <c r="O14" i="6"/>
  <c r="AG14" i="6"/>
  <c r="F15" i="6"/>
  <c r="L15" i="6"/>
  <c r="U15" i="6" s="1"/>
  <c r="U15" i="7" s="1"/>
  <c r="U15" i="12" s="1"/>
  <c r="U15" i="13" s="1"/>
  <c r="U15" i="14" s="1"/>
  <c r="O15" i="6"/>
  <c r="AG15" i="6"/>
  <c r="AI15" i="6"/>
  <c r="AM15" i="6"/>
  <c r="F16" i="6"/>
  <c r="L16" i="6"/>
  <c r="U16" i="6" s="1"/>
  <c r="U16" i="7" s="1"/>
  <c r="O16" i="6"/>
  <c r="AG16" i="6"/>
  <c r="AI16" i="6"/>
  <c r="AM16" i="6"/>
  <c r="F17" i="6"/>
  <c r="L17" i="6"/>
  <c r="U17" i="6" s="1"/>
  <c r="U17" i="7" s="1"/>
  <c r="U17" i="12" s="1"/>
  <c r="U17" i="13" s="1"/>
  <c r="U17" i="14" s="1"/>
  <c r="O17" i="6"/>
  <c r="AG17" i="6"/>
  <c r="AI17" i="6"/>
  <c r="AM17" i="6"/>
  <c r="F18" i="6"/>
  <c r="L18" i="6"/>
  <c r="U18" i="6" s="1"/>
  <c r="U18" i="7" s="1"/>
  <c r="U18" i="12" s="1"/>
  <c r="U18" i="13" s="1"/>
  <c r="U18" i="14" s="1"/>
  <c r="O18" i="6"/>
  <c r="AG18" i="6"/>
  <c r="AI18" i="6"/>
  <c r="AM18" i="6"/>
  <c r="F19" i="6"/>
  <c r="L19" i="6"/>
  <c r="U19" i="6" s="1"/>
  <c r="U19" i="7" s="1"/>
  <c r="U19" i="12" s="1"/>
  <c r="O19" i="6"/>
  <c r="AG19" i="6"/>
  <c r="AI19" i="6"/>
  <c r="AM19" i="6"/>
  <c r="F20" i="6"/>
  <c r="L20" i="6"/>
  <c r="U20" i="6" s="1"/>
  <c r="U20" i="7" s="1"/>
  <c r="U20" i="12" s="1"/>
  <c r="U20" i="13" s="1"/>
  <c r="U20" i="14" s="1"/>
  <c r="O20" i="6"/>
  <c r="AG20" i="6"/>
  <c r="AI20" i="6"/>
  <c r="AM20" i="6"/>
  <c r="F21" i="6"/>
  <c r="L21" i="6"/>
  <c r="U21" i="6" s="1"/>
  <c r="O21" i="6"/>
  <c r="AG21" i="6"/>
  <c r="AI21" i="6"/>
  <c r="AM21" i="6"/>
  <c r="F22" i="6"/>
  <c r="L22" i="6"/>
  <c r="U22" i="6" s="1"/>
  <c r="U22" i="7" s="1"/>
  <c r="U22" i="12" s="1"/>
  <c r="U22" i="13" s="1"/>
  <c r="O22" i="6"/>
  <c r="AG22" i="6"/>
  <c r="AI22" i="6"/>
  <c r="AM22" i="6"/>
  <c r="F23" i="6"/>
  <c r="L23" i="6"/>
  <c r="U23" i="6" s="1"/>
  <c r="U23" i="7" s="1"/>
  <c r="U23" i="12" s="1"/>
  <c r="U23" i="13" s="1"/>
  <c r="U23" i="14" s="1"/>
  <c r="O23" i="6"/>
  <c r="AG23" i="6"/>
  <c r="AI23" i="6"/>
  <c r="AM23" i="6"/>
  <c r="F24" i="6"/>
  <c r="L24" i="6"/>
  <c r="U24" i="6" s="1"/>
  <c r="U24" i="7" s="1"/>
  <c r="O24" i="6"/>
  <c r="AG24" i="6"/>
  <c r="AI24" i="6"/>
  <c r="AM24" i="6"/>
  <c r="F25" i="6"/>
  <c r="L25" i="6"/>
  <c r="U25" i="6" s="1"/>
  <c r="U25" i="7" s="1"/>
  <c r="U25" i="12" s="1"/>
  <c r="U25" i="13" s="1"/>
  <c r="U25" i="14" s="1"/>
  <c r="O25" i="6"/>
  <c r="AG25" i="6"/>
  <c r="AI25" i="6"/>
  <c r="AM25" i="6"/>
  <c r="F26" i="6"/>
  <c r="L26" i="6"/>
  <c r="U26" i="6" s="1"/>
  <c r="U26" i="7" s="1"/>
  <c r="U26" i="12" s="1"/>
  <c r="U26" i="13" s="1"/>
  <c r="U26" i="14" s="1"/>
  <c r="O26" i="6"/>
  <c r="AG26" i="6"/>
  <c r="AI26" i="6"/>
  <c r="AM26" i="6"/>
  <c r="F27" i="6"/>
  <c r="L27" i="6"/>
  <c r="U27" i="6" s="1"/>
  <c r="U27" i="7" s="1"/>
  <c r="U27" i="12" s="1"/>
  <c r="O27" i="6"/>
  <c r="AG27" i="6"/>
  <c r="AI27" i="6"/>
  <c r="AM27" i="6"/>
  <c r="F28" i="6"/>
  <c r="L28" i="6"/>
  <c r="U28" i="6" s="1"/>
  <c r="U28" i="7" s="1"/>
  <c r="U28" i="12" s="1"/>
  <c r="U28" i="13" s="1"/>
  <c r="U28" i="14" s="1"/>
  <c r="O28" i="6"/>
  <c r="AG28" i="6"/>
  <c r="AI28" i="6"/>
  <c r="AM28" i="6"/>
  <c r="F29" i="6"/>
  <c r="L29" i="6"/>
  <c r="U29" i="6" s="1"/>
  <c r="O29" i="6"/>
  <c r="AG29" i="6"/>
  <c r="AI29" i="6"/>
  <c r="AM29" i="6"/>
  <c r="F30" i="6"/>
  <c r="L30" i="6"/>
  <c r="U30" i="6" s="1"/>
  <c r="O30" i="6"/>
  <c r="AG30" i="6"/>
  <c r="AI30" i="6"/>
  <c r="AM30" i="6"/>
  <c r="AG46" i="6"/>
  <c r="AI46" i="6"/>
  <c r="AG47" i="6"/>
  <c r="AI47" i="6"/>
  <c r="AG48" i="6"/>
  <c r="AI48" i="6"/>
  <c r="AG49" i="6"/>
  <c r="AI49" i="6"/>
  <c r="AG50" i="6"/>
  <c r="AI50" i="6"/>
  <c r="AP66" i="6"/>
  <c r="O137" i="6" s="1"/>
  <c r="AP86" i="6"/>
  <c r="AP87" i="6"/>
  <c r="AP100" i="6"/>
  <c r="F103" i="6"/>
  <c r="AG103" i="6"/>
  <c r="F104" i="6"/>
  <c r="AG104" i="6"/>
  <c r="F105" i="6"/>
  <c r="AG105" i="6"/>
  <c r="F106" i="6"/>
  <c r="AG106" i="6"/>
  <c r="F107" i="6"/>
  <c r="AG107" i="6"/>
  <c r="F109" i="6"/>
  <c r="F110" i="6"/>
  <c r="F111" i="6"/>
  <c r="F112" i="6"/>
  <c r="F113" i="6"/>
  <c r="AP114" i="6"/>
  <c r="AD137" i="6" s="1"/>
  <c r="AQ3" i="4"/>
  <c r="AG11" i="4"/>
  <c r="AI11" i="4"/>
  <c r="AG12" i="4"/>
  <c r="AI12" i="4"/>
  <c r="AG13" i="4"/>
  <c r="AI13" i="4"/>
  <c r="AG14" i="4"/>
  <c r="AI14" i="4"/>
  <c r="AG15" i="4"/>
  <c r="AI15" i="4"/>
  <c r="AM15" i="4"/>
  <c r="AG16" i="4"/>
  <c r="AI16" i="4"/>
  <c r="AM16" i="4"/>
  <c r="AG17" i="4"/>
  <c r="AI17" i="4"/>
  <c r="AM17" i="4"/>
  <c r="AG18" i="4"/>
  <c r="AI18" i="4"/>
  <c r="AM18" i="4"/>
  <c r="AG19" i="4"/>
  <c r="AI19" i="4"/>
  <c r="AM19" i="4"/>
  <c r="AG20" i="4"/>
  <c r="AI20" i="4"/>
  <c r="AM20" i="4"/>
  <c r="AG21" i="4"/>
  <c r="AI21" i="4"/>
  <c r="AM21" i="4"/>
  <c r="AG22" i="4"/>
  <c r="AI22" i="4"/>
  <c r="AM22" i="4"/>
  <c r="AG23" i="4"/>
  <c r="AI23" i="4"/>
  <c r="AM23" i="4"/>
  <c r="AG24" i="4"/>
  <c r="AI24" i="4"/>
  <c r="AM24" i="4"/>
  <c r="AG25" i="4"/>
  <c r="AI25" i="4"/>
  <c r="AM25" i="4"/>
  <c r="AG26" i="4"/>
  <c r="AI26" i="4"/>
  <c r="AM26" i="4"/>
  <c r="AG27" i="4"/>
  <c r="AI27" i="4"/>
  <c r="AM27" i="4"/>
  <c r="AG28" i="4"/>
  <c r="AI28" i="4"/>
  <c r="AM28" i="4"/>
  <c r="AG29" i="4"/>
  <c r="AI29" i="4"/>
  <c r="AM29" i="4"/>
  <c r="AG30" i="4"/>
  <c r="AI30" i="4"/>
  <c r="AM30" i="4"/>
  <c r="AG46" i="4"/>
  <c r="AI46" i="4"/>
  <c r="AG47" i="4"/>
  <c r="AI47" i="4"/>
  <c r="AG48" i="4"/>
  <c r="AI48" i="4"/>
  <c r="AG49" i="4"/>
  <c r="AI49" i="4"/>
  <c r="AG50" i="4"/>
  <c r="AI50" i="4"/>
  <c r="AP66" i="4"/>
  <c r="O137" i="4" s="1"/>
  <c r="AP86" i="4"/>
  <c r="AP87" i="4"/>
  <c r="AP100" i="4"/>
  <c r="AP114" i="4"/>
  <c r="Q9" i="20"/>
  <c r="AD137" i="13"/>
  <c r="O137" i="12"/>
  <c r="L24" i="5" l="1"/>
  <c r="L23" i="5"/>
  <c r="L22" i="5"/>
  <c r="O14" i="10"/>
  <c r="O15" i="10"/>
  <c r="U13" i="10"/>
  <c r="O12" i="10"/>
  <c r="AI14" i="6"/>
  <c r="U12" i="7"/>
  <c r="U12" i="12" s="1"/>
  <c r="U12" i="13" s="1"/>
  <c r="U12" i="14" s="1"/>
  <c r="U30" i="7"/>
  <c r="U30" i="12" s="1"/>
  <c r="U30" i="13" s="1"/>
  <c r="U30" i="14" s="1"/>
  <c r="U22" i="14"/>
  <c r="U19" i="13"/>
  <c r="U19" i="14" s="1"/>
  <c r="U27" i="13"/>
  <c r="U27" i="14" s="1"/>
  <c r="U16" i="12"/>
  <c r="U16" i="13" s="1"/>
  <c r="U16" i="14" s="1"/>
  <c r="U24" i="12"/>
  <c r="U24" i="13" s="1"/>
  <c r="U24" i="14" s="1"/>
  <c r="U21" i="7"/>
  <c r="U21" i="12" s="1"/>
  <c r="U21" i="13" s="1"/>
  <c r="U21" i="14" s="1"/>
  <c r="U29" i="7"/>
  <c r="U29" i="12" s="1"/>
  <c r="U29" i="13" s="1"/>
  <c r="U29" i="14" s="1"/>
  <c r="U14" i="12"/>
  <c r="U13" i="7"/>
  <c r="U11" i="7"/>
  <c r="U11" i="12" s="1"/>
  <c r="U11" i="13" s="1"/>
  <c r="U11" i="14" s="1"/>
  <c r="AI11" i="14" s="1"/>
  <c r="M47" i="5"/>
  <c r="Q42" i="1" s="1"/>
  <c r="L47" i="5"/>
  <c r="P42" i="1" s="1"/>
  <c r="K47" i="5"/>
  <c r="I47" i="5"/>
  <c r="J47" i="5"/>
  <c r="H47" i="5"/>
  <c r="Y137" i="4"/>
  <c r="U45" i="20"/>
  <c r="N42" i="1"/>
  <c r="M42" i="1"/>
  <c r="O42" i="1"/>
  <c r="U19" i="17"/>
  <c r="AD137" i="7"/>
  <c r="L25" i="17"/>
  <c r="AO21" i="4"/>
  <c r="AQ21" i="4" s="1"/>
  <c r="K67" i="2"/>
  <c r="L67" i="2" s="1"/>
  <c r="M67" i="2" s="1"/>
  <c r="AI38" i="7"/>
  <c r="U12" i="10"/>
  <c r="O137" i="14"/>
  <c r="L18" i="17"/>
  <c r="T137" i="6"/>
  <c r="T137" i="7"/>
  <c r="X19" i="17"/>
  <c r="I18" i="17"/>
  <c r="AB29" i="17"/>
  <c r="AO27" i="4"/>
  <c r="AQ27" i="4" s="1"/>
  <c r="AO19" i="4"/>
  <c r="AQ19" i="4" s="1"/>
  <c r="AB28" i="17"/>
  <c r="AI52" i="7"/>
  <c r="O14" i="17" s="1"/>
  <c r="AI52" i="12"/>
  <c r="R14" i="17" s="1"/>
  <c r="O37" i="20"/>
  <c r="T137" i="14"/>
  <c r="AO25" i="4"/>
  <c r="AQ25" i="4" s="1"/>
  <c r="AO17" i="4"/>
  <c r="AQ17" i="4" s="1"/>
  <c r="M75" i="2"/>
  <c r="AI36" i="13"/>
  <c r="O137" i="13"/>
  <c r="L70" i="2"/>
  <c r="M70" i="2" s="1"/>
  <c r="AI36" i="12"/>
  <c r="R25" i="17"/>
  <c r="T50" i="10"/>
  <c r="K69" i="2"/>
  <c r="L69" i="2" s="1"/>
  <c r="M69" i="2" s="1"/>
  <c r="AI40" i="7"/>
  <c r="K65" i="2"/>
  <c r="L65" i="2" s="1"/>
  <c r="M65" i="2" s="1"/>
  <c r="AI36" i="7"/>
  <c r="O19" i="17"/>
  <c r="AB27" i="17"/>
  <c r="AO23" i="4"/>
  <c r="AQ23" i="4" s="1"/>
  <c r="AO15" i="4"/>
  <c r="AQ15" i="4" s="1"/>
  <c r="T137" i="4"/>
  <c r="T51" i="10"/>
  <c r="Z53" i="10"/>
  <c r="L19" i="17"/>
  <c r="AO27" i="12"/>
  <c r="AQ27" i="12" s="1"/>
  <c r="AO23" i="12"/>
  <c r="AQ23" i="12" s="1"/>
  <c r="AO19" i="12"/>
  <c r="AQ19" i="12" s="1"/>
  <c r="AO15" i="12"/>
  <c r="AQ15" i="12" s="1"/>
  <c r="J64" i="2"/>
  <c r="K64" i="2" s="1"/>
  <c r="L64" i="2" s="1"/>
  <c r="M64" i="2" s="1"/>
  <c r="J63" i="2"/>
  <c r="K63" i="2" s="1"/>
  <c r="L63" i="2" s="1"/>
  <c r="M63" i="2" s="1"/>
  <c r="J62" i="2"/>
  <c r="K62" i="2" s="1"/>
  <c r="L62" i="2" s="1"/>
  <c r="M62" i="2" s="1"/>
  <c r="J61" i="2"/>
  <c r="K61" i="2" s="1"/>
  <c r="L61" i="2" s="1"/>
  <c r="M61" i="2" s="1"/>
  <c r="I59" i="2"/>
  <c r="J59" i="2" s="1"/>
  <c r="K59" i="2" s="1"/>
  <c r="L59" i="2" s="1"/>
  <c r="M59" i="2" s="1"/>
  <c r="I58" i="2"/>
  <c r="J58" i="2" s="1"/>
  <c r="K58" i="2" s="1"/>
  <c r="L58" i="2" s="1"/>
  <c r="M58" i="2" s="1"/>
  <c r="AO25" i="6"/>
  <c r="AQ25" i="6" s="1"/>
  <c r="AO24" i="6"/>
  <c r="AQ24" i="6" s="1"/>
  <c r="AO16" i="6"/>
  <c r="AQ16" i="6" s="1"/>
  <c r="AO27" i="7"/>
  <c r="AQ27" i="7" s="1"/>
  <c r="AO23" i="7"/>
  <c r="AQ23" i="7" s="1"/>
  <c r="AO19" i="7"/>
  <c r="AQ19" i="7" s="1"/>
  <c r="AO15" i="7"/>
  <c r="AQ15" i="7" s="1"/>
  <c r="Z52" i="10"/>
  <c r="T137" i="13"/>
  <c r="AB23" i="17"/>
  <c r="X25" i="17"/>
  <c r="AI52" i="14"/>
  <c r="X14" i="17" s="1"/>
  <c r="AB24" i="17"/>
  <c r="AI52" i="6"/>
  <c r="L14" i="17" s="1"/>
  <c r="AI52" i="13"/>
  <c r="U14" i="17" s="1"/>
  <c r="AO26" i="4"/>
  <c r="AQ26" i="4" s="1"/>
  <c r="AO18" i="4"/>
  <c r="AQ18" i="4" s="1"/>
  <c r="M13" i="19"/>
  <c r="M18" i="19" s="1"/>
  <c r="M19" i="19" s="1"/>
  <c r="O13" i="19"/>
  <c r="O18" i="19" s="1"/>
  <c r="O19" i="19" s="1"/>
  <c r="Q13" i="19"/>
  <c r="Q18" i="19" s="1"/>
  <c r="Q19" i="19" s="1"/>
  <c r="O137" i="7"/>
  <c r="AB30" i="17"/>
  <c r="I25" i="17"/>
  <c r="Z49" i="10"/>
  <c r="Y137" i="6"/>
  <c r="AO18" i="7"/>
  <c r="AQ18" i="7" s="1"/>
  <c r="U44" i="20"/>
  <c r="AI52" i="4"/>
  <c r="I14" i="17" s="1"/>
  <c r="AO28" i="4"/>
  <c r="AQ28" i="4" s="1"/>
  <c r="AO20" i="4"/>
  <c r="AQ20" i="4" s="1"/>
  <c r="AO27" i="6"/>
  <c r="AQ27" i="6" s="1"/>
  <c r="AO19" i="6"/>
  <c r="AQ19" i="6" s="1"/>
  <c r="Z26" i="10"/>
  <c r="Z18" i="10"/>
  <c r="AB21" i="17"/>
  <c r="AO30" i="4"/>
  <c r="AQ30" i="4" s="1"/>
  <c r="AO22" i="4"/>
  <c r="AQ22" i="4" s="1"/>
  <c r="T137" i="12"/>
  <c r="D14" i="2"/>
  <c r="AD137" i="4"/>
  <c r="I19" i="17"/>
  <c r="AO24" i="4"/>
  <c r="AQ24" i="4" s="1"/>
  <c r="AO16" i="4"/>
  <c r="AQ16" i="4" s="1"/>
  <c r="Z23" i="10"/>
  <c r="U34" i="10"/>
  <c r="AO29" i="4"/>
  <c r="AQ29" i="4" s="1"/>
  <c r="M99" i="5"/>
  <c r="L75" i="5"/>
  <c r="J60" i="5"/>
  <c r="K99" i="5"/>
  <c r="J99" i="5"/>
  <c r="I99" i="5"/>
  <c r="H99" i="5"/>
  <c r="L99" i="5"/>
  <c r="M44" i="5"/>
  <c r="L44" i="5"/>
  <c r="L60" i="5"/>
  <c r="K44" i="5"/>
  <c r="M75" i="5"/>
  <c r="K60" i="5"/>
  <c r="J44" i="5"/>
  <c r="I44" i="5"/>
  <c r="K75" i="5"/>
  <c r="I60" i="5"/>
  <c r="H44" i="5"/>
  <c r="J75" i="5"/>
  <c r="H60" i="5"/>
  <c r="I75" i="5"/>
  <c r="H75" i="5"/>
  <c r="M60" i="5"/>
  <c r="M26" i="5"/>
  <c r="L26" i="5"/>
  <c r="I26" i="5"/>
  <c r="K26" i="5"/>
  <c r="J26" i="5"/>
  <c r="H26" i="5"/>
  <c r="F73" i="5"/>
  <c r="AO26" i="6"/>
  <c r="AQ26" i="6" s="1"/>
  <c r="AO18" i="6"/>
  <c r="AQ18" i="6" s="1"/>
  <c r="AO28" i="12"/>
  <c r="AQ28" i="12" s="1"/>
  <c r="AO24" i="12"/>
  <c r="AQ24" i="12" s="1"/>
  <c r="AO20" i="12"/>
  <c r="AQ20" i="12" s="1"/>
  <c r="AO16" i="12"/>
  <c r="AQ16" i="12" s="1"/>
  <c r="AO28" i="13"/>
  <c r="AQ28" i="13" s="1"/>
  <c r="AO24" i="13"/>
  <c r="AQ24" i="13" s="1"/>
  <c r="AO20" i="13"/>
  <c r="AQ20" i="13" s="1"/>
  <c r="AO16" i="13"/>
  <c r="AQ16" i="13" s="1"/>
  <c r="Z20" i="10"/>
  <c r="Z22" i="10"/>
  <c r="Z29" i="10"/>
  <c r="Z21" i="10"/>
  <c r="AO21" i="6"/>
  <c r="AQ21" i="6" s="1"/>
  <c r="AO20" i="6"/>
  <c r="AQ20" i="6" s="1"/>
  <c r="Z24" i="10"/>
  <c r="Z16" i="10"/>
  <c r="Z28" i="10"/>
  <c r="Z27" i="10"/>
  <c r="Z19" i="10"/>
  <c r="AO28" i="14"/>
  <c r="AQ28" i="14" s="1"/>
  <c r="AO24" i="14"/>
  <c r="AQ24" i="14" s="1"/>
  <c r="AO20" i="14"/>
  <c r="AQ20" i="14" s="1"/>
  <c r="AO16" i="14"/>
  <c r="AQ16" i="14" s="1"/>
  <c r="AI29" i="7"/>
  <c r="AO29" i="7" s="1"/>
  <c r="AQ29" i="7" s="1"/>
  <c r="AO29" i="6"/>
  <c r="AQ29" i="6" s="1"/>
  <c r="AI12" i="6"/>
  <c r="AI32" i="4"/>
  <c r="I12" i="17" s="1"/>
  <c r="AI11" i="6"/>
  <c r="K13" i="19"/>
  <c r="K18" i="19" s="1"/>
  <c r="K19" i="19" s="1"/>
  <c r="AB22" i="17"/>
  <c r="Z31" i="10"/>
  <c r="AO25" i="14"/>
  <c r="AQ25" i="14" s="1"/>
  <c r="AO21" i="14"/>
  <c r="AQ21" i="14" s="1"/>
  <c r="AO17" i="14"/>
  <c r="AQ17" i="14" s="1"/>
  <c r="F12" i="2"/>
  <c r="G12" i="2" s="1"/>
  <c r="H12" i="2" s="1"/>
  <c r="I12" i="2" s="1"/>
  <c r="R33" i="10"/>
  <c r="Z25" i="10"/>
  <c r="F11" i="2"/>
  <c r="G11" i="2" s="1"/>
  <c r="AO27" i="13"/>
  <c r="AQ27" i="13" s="1"/>
  <c r="AO23" i="13"/>
  <c r="AQ23" i="13" s="1"/>
  <c r="AO19" i="13"/>
  <c r="AQ19" i="13" s="1"/>
  <c r="AO15" i="13"/>
  <c r="AQ15" i="13" s="1"/>
  <c r="AO27" i="14"/>
  <c r="AQ27" i="14" s="1"/>
  <c r="AO23" i="14"/>
  <c r="AQ23" i="14" s="1"/>
  <c r="AO19" i="14"/>
  <c r="AQ19" i="14" s="1"/>
  <c r="AO15" i="14"/>
  <c r="AQ15" i="14" s="1"/>
  <c r="Z17" i="10"/>
  <c r="AO28" i="7"/>
  <c r="AQ28" i="7" s="1"/>
  <c r="AO24" i="7"/>
  <c r="AQ24" i="7" s="1"/>
  <c r="AO20" i="7"/>
  <c r="AQ20" i="7" s="1"/>
  <c r="AO16" i="7"/>
  <c r="AQ16" i="7" s="1"/>
  <c r="AO25" i="12"/>
  <c r="AQ25" i="12" s="1"/>
  <c r="AO21" i="12"/>
  <c r="AQ21" i="12" s="1"/>
  <c r="AO17" i="12"/>
  <c r="AQ17" i="12" s="1"/>
  <c r="I13" i="19"/>
  <c r="F10" i="2"/>
  <c r="G10" i="2" s="1"/>
  <c r="AO23" i="6"/>
  <c r="AQ23" i="6" s="1"/>
  <c r="AO15" i="6"/>
  <c r="AQ15" i="6" s="1"/>
  <c r="AO25" i="7"/>
  <c r="AQ25" i="7" s="1"/>
  <c r="AO21" i="7"/>
  <c r="AQ21" i="7" s="1"/>
  <c r="AO17" i="7"/>
  <c r="AQ17" i="7" s="1"/>
  <c r="AO30" i="12"/>
  <c r="AQ30" i="12" s="1"/>
  <c r="AO26" i="12"/>
  <c r="AQ26" i="12" s="1"/>
  <c r="AO22" i="12"/>
  <c r="AQ22" i="12" s="1"/>
  <c r="AO18" i="12"/>
  <c r="AQ18" i="12" s="1"/>
  <c r="AO28" i="6"/>
  <c r="AQ28" i="6" s="1"/>
  <c r="AO25" i="13"/>
  <c r="AQ25" i="13" s="1"/>
  <c r="AO21" i="13"/>
  <c r="AQ21" i="13" s="1"/>
  <c r="AO17" i="13"/>
  <c r="AQ17" i="13" s="1"/>
  <c r="H9" i="2"/>
  <c r="I9" i="2" s="1"/>
  <c r="E8" i="2"/>
  <c r="AO17" i="6"/>
  <c r="AQ17" i="6" s="1"/>
  <c r="AO30" i="7"/>
  <c r="AQ30" i="7" s="1"/>
  <c r="AO26" i="7"/>
  <c r="AQ26" i="7" s="1"/>
  <c r="AO22" i="7"/>
  <c r="AQ22" i="7" s="1"/>
  <c r="AO30" i="6"/>
  <c r="AQ30" i="6" s="1"/>
  <c r="AO22" i="6"/>
  <c r="AQ22" i="6" s="1"/>
  <c r="AO30" i="13"/>
  <c r="AQ30" i="13" s="1"/>
  <c r="AO26" i="13"/>
  <c r="AQ26" i="13" s="1"/>
  <c r="AO22" i="13"/>
  <c r="AQ22" i="13" s="1"/>
  <c r="AO18" i="13"/>
  <c r="AQ18" i="13" s="1"/>
  <c r="AO30" i="14"/>
  <c r="AQ30" i="14" s="1"/>
  <c r="AO26" i="14"/>
  <c r="AQ26" i="14" s="1"/>
  <c r="AO22" i="14"/>
  <c r="AQ22" i="14" s="1"/>
  <c r="AO18" i="14"/>
  <c r="AQ18" i="14" s="1"/>
  <c r="I62" i="5"/>
  <c r="K97" i="5"/>
  <c r="L58" i="5"/>
  <c r="K73" i="5"/>
  <c r="H57" i="2" s="1"/>
  <c r="AF42" i="12"/>
  <c r="AK125" i="12" s="1"/>
  <c r="R31" i="17" s="1"/>
  <c r="G6" i="17"/>
  <c r="I7" i="10"/>
  <c r="F6" i="19"/>
  <c r="H46" i="5"/>
  <c r="AI42" i="14"/>
  <c r="AB32" i="17"/>
  <c r="AI11" i="7" l="1"/>
  <c r="J28" i="5"/>
  <c r="K28" i="5"/>
  <c r="L28" i="5"/>
  <c r="M28" i="5"/>
  <c r="I28" i="5"/>
  <c r="O33" i="10"/>
  <c r="AI38" i="4"/>
  <c r="I57" i="2"/>
  <c r="J57" i="2" s="1"/>
  <c r="K57" i="2" s="1"/>
  <c r="L57" i="2" s="1"/>
  <c r="M57" i="2" s="1"/>
  <c r="U33" i="10"/>
  <c r="U14" i="13"/>
  <c r="AI14" i="12"/>
  <c r="U13" i="12"/>
  <c r="AI13" i="7"/>
  <c r="H32" i="5"/>
  <c r="I32" i="5" s="1"/>
  <c r="H33" i="5"/>
  <c r="AM13" i="4" s="1"/>
  <c r="AO13" i="4" s="1"/>
  <c r="AQ13" i="4" s="1"/>
  <c r="H30" i="5"/>
  <c r="I30" i="5" s="1"/>
  <c r="J30" i="5" s="1"/>
  <c r="K30" i="5" s="1"/>
  <c r="L30" i="5" s="1"/>
  <c r="M30" i="5" s="1"/>
  <c r="H31" i="5"/>
  <c r="I31" i="5" s="1"/>
  <c r="J31" i="5" s="1"/>
  <c r="K31" i="5" s="1"/>
  <c r="L31" i="5" s="1"/>
  <c r="M31" i="5" s="1"/>
  <c r="AI11" i="12"/>
  <c r="AI11" i="13"/>
  <c r="H34" i="5"/>
  <c r="H29" i="5"/>
  <c r="AM50" i="4" s="1"/>
  <c r="AO50" i="4" s="1"/>
  <c r="AQ50" i="4" s="1"/>
  <c r="O35" i="1"/>
  <c r="L42" i="1"/>
  <c r="U46" i="20" s="1"/>
  <c r="AB18" i="17"/>
  <c r="H28" i="5"/>
  <c r="AB14" i="17"/>
  <c r="H56" i="2"/>
  <c r="H77" i="5"/>
  <c r="AB19" i="17"/>
  <c r="AB25" i="17"/>
  <c r="AI42" i="13"/>
  <c r="U13" i="17" s="1"/>
  <c r="Z38" i="10"/>
  <c r="AI42" i="12"/>
  <c r="R13" i="17" s="1"/>
  <c r="AI42" i="7"/>
  <c r="O13" i="17" s="1"/>
  <c r="H11" i="2"/>
  <c r="I11" i="2" s="1"/>
  <c r="Z50" i="10"/>
  <c r="H63" i="5"/>
  <c r="H62" i="5"/>
  <c r="AI29" i="12"/>
  <c r="AI32" i="6"/>
  <c r="L12" i="17" s="1"/>
  <c r="AI12" i="7"/>
  <c r="H10" i="2"/>
  <c r="I10" i="2" s="1"/>
  <c r="S13" i="19"/>
  <c r="I18" i="19"/>
  <c r="E14" i="2"/>
  <c r="F8" i="2"/>
  <c r="F14" i="2" s="1"/>
  <c r="H60" i="2"/>
  <c r="I60" i="2" s="1"/>
  <c r="AI36" i="6" s="1"/>
  <c r="H87" i="5"/>
  <c r="I87" i="5" s="1"/>
  <c r="J87" i="5" s="1"/>
  <c r="K87" i="5" s="1"/>
  <c r="L87" i="5" s="1"/>
  <c r="M87" i="5" s="1"/>
  <c r="H101" i="5"/>
  <c r="H103" i="5"/>
  <c r="H102" i="5"/>
  <c r="AF42" i="14"/>
  <c r="AK125" i="14" s="1"/>
  <c r="X31" i="17" s="1"/>
  <c r="AF42" i="13"/>
  <c r="AK125" i="13" s="1"/>
  <c r="U31" i="17" s="1"/>
  <c r="H55" i="2"/>
  <c r="AI36" i="4" s="1"/>
  <c r="H48" i="5"/>
  <c r="H50" i="5"/>
  <c r="I50" i="5" s="1"/>
  <c r="J50" i="5" s="1"/>
  <c r="K50" i="5" s="1"/>
  <c r="L50" i="5" s="1"/>
  <c r="M50" i="5" s="1"/>
  <c r="H49" i="5"/>
  <c r="H83" i="5"/>
  <c r="I83" i="5" s="1"/>
  <c r="J83" i="5" s="1"/>
  <c r="K83" i="5" s="1"/>
  <c r="L83" i="5" s="1"/>
  <c r="M83" i="5" s="1"/>
  <c r="H82" i="5"/>
  <c r="I82" i="5" s="1"/>
  <c r="J82" i="5" s="1"/>
  <c r="K82" i="5" s="1"/>
  <c r="L82" i="5" s="1"/>
  <c r="M82" i="5" s="1"/>
  <c r="H85" i="5"/>
  <c r="I85" i="5" s="1"/>
  <c r="J85" i="5" s="1"/>
  <c r="K85" i="5" s="1"/>
  <c r="L85" i="5" s="1"/>
  <c r="M85" i="5" s="1"/>
  <c r="H86" i="5"/>
  <c r="I86" i="5" s="1"/>
  <c r="J86" i="5" s="1"/>
  <c r="K86" i="5" s="1"/>
  <c r="L86" i="5" s="1"/>
  <c r="M86" i="5" s="1"/>
  <c r="H84" i="5"/>
  <c r="I84" i="5" s="1"/>
  <c r="J84" i="5" s="1"/>
  <c r="K84" i="5" s="1"/>
  <c r="L84" i="5" s="1"/>
  <c r="M84" i="5" s="1"/>
  <c r="H89" i="5"/>
  <c r="I89" i="5" s="1"/>
  <c r="J89" i="5" s="1"/>
  <c r="K89" i="5" s="1"/>
  <c r="L89" i="5" s="1"/>
  <c r="M89" i="5" s="1"/>
  <c r="H88" i="5"/>
  <c r="I88" i="5" s="1"/>
  <c r="J88" i="5" s="1"/>
  <c r="K88" i="5" s="1"/>
  <c r="L88" i="5" s="1"/>
  <c r="M88" i="5" s="1"/>
  <c r="AP130" i="12"/>
  <c r="AI137" i="12" s="1"/>
  <c r="AP137" i="12" s="1"/>
  <c r="X13" i="17"/>
  <c r="R33" i="17"/>
  <c r="Z12" i="10" l="1"/>
  <c r="I33" i="5"/>
  <c r="I34" i="5"/>
  <c r="AM14" i="4"/>
  <c r="AO14" i="4" s="1"/>
  <c r="AQ14" i="4" s="1"/>
  <c r="AF38" i="4"/>
  <c r="AF37" i="4"/>
  <c r="I56" i="2"/>
  <c r="J56" i="2" s="1"/>
  <c r="K56" i="2" s="1"/>
  <c r="L56" i="2" s="1"/>
  <c r="M56" i="2" s="1"/>
  <c r="AI37" i="4"/>
  <c r="U14" i="14"/>
  <c r="AI14" i="14" s="1"/>
  <c r="AI14" i="13"/>
  <c r="U13" i="13"/>
  <c r="AI13" i="12"/>
  <c r="I29" i="5"/>
  <c r="J29" i="5" s="1"/>
  <c r="K29" i="5" s="1"/>
  <c r="L29" i="5" s="1"/>
  <c r="M29" i="5" s="1"/>
  <c r="I48" i="5"/>
  <c r="J48" i="5" s="1"/>
  <c r="K48" i="5" s="1"/>
  <c r="L48" i="5" s="1"/>
  <c r="M48" i="5" s="1"/>
  <c r="O36" i="1"/>
  <c r="I49" i="5"/>
  <c r="J49" i="5" s="1"/>
  <c r="K49" i="5" s="1"/>
  <c r="L49" i="5" s="1"/>
  <c r="M49" i="5" s="1"/>
  <c r="O37" i="1"/>
  <c r="U43" i="20"/>
  <c r="U25" i="20"/>
  <c r="U24" i="20"/>
  <c r="U23" i="20"/>
  <c r="U22" i="20"/>
  <c r="U27" i="20"/>
  <c r="U34" i="20"/>
  <c r="U21" i="20"/>
  <c r="U20" i="20"/>
  <c r="U19" i="20"/>
  <c r="U28" i="20"/>
  <c r="U26" i="20"/>
  <c r="U32" i="20"/>
  <c r="U31" i="20"/>
  <c r="U30" i="20"/>
  <c r="U29" i="20"/>
  <c r="I63" i="5"/>
  <c r="AF36" i="6" s="1"/>
  <c r="AF36" i="4"/>
  <c r="AM11" i="4"/>
  <c r="AO11" i="4" s="1"/>
  <c r="AQ11" i="4" s="1"/>
  <c r="J32" i="5"/>
  <c r="AM11" i="6"/>
  <c r="AO11" i="6" s="1"/>
  <c r="AQ11" i="6" s="1"/>
  <c r="R8" i="4"/>
  <c r="AM38" i="4"/>
  <c r="AO38" i="4" s="1"/>
  <c r="AM39" i="4"/>
  <c r="AO39" i="4" s="1"/>
  <c r="AQ39" i="4" s="1"/>
  <c r="AM40" i="4"/>
  <c r="AO40" i="4" s="1"/>
  <c r="AQ40" i="4" s="1"/>
  <c r="AM36" i="4"/>
  <c r="AM37" i="4"/>
  <c r="J60" i="2"/>
  <c r="K60" i="2" s="1"/>
  <c r="L60" i="2" s="1"/>
  <c r="M60" i="2" s="1"/>
  <c r="AI42" i="6"/>
  <c r="O134" i="6" s="1"/>
  <c r="AM49" i="4"/>
  <c r="AO49" i="4" s="1"/>
  <c r="AQ49" i="4" s="1"/>
  <c r="AM47" i="4"/>
  <c r="AO47" i="4" s="1"/>
  <c r="AQ47" i="4" s="1"/>
  <c r="AM48" i="4"/>
  <c r="AO48" i="4" s="1"/>
  <c r="AQ48" i="4" s="1"/>
  <c r="AM46" i="4"/>
  <c r="AO46" i="4" s="1"/>
  <c r="AQ46" i="4" s="1"/>
  <c r="U33" i="17"/>
  <c r="AP130" i="13"/>
  <c r="AI137" i="13" s="1"/>
  <c r="AP137" i="13" s="1"/>
  <c r="AP130" i="14"/>
  <c r="AI137" i="14" s="1"/>
  <c r="AP137" i="14" s="1"/>
  <c r="AM12" i="4"/>
  <c r="AO12" i="4" s="1"/>
  <c r="I102" i="5"/>
  <c r="T30" i="4"/>
  <c r="T22" i="4"/>
  <c r="T14" i="4"/>
  <c r="T28" i="4"/>
  <c r="T20" i="4"/>
  <c r="T29" i="4"/>
  <c r="T21" i="4"/>
  <c r="T13" i="4"/>
  <c r="T12" i="4"/>
  <c r="T27" i="4"/>
  <c r="T19" i="4"/>
  <c r="T11" i="4"/>
  <c r="T17" i="4"/>
  <c r="T16" i="4"/>
  <c r="T23" i="4"/>
  <c r="T26" i="4"/>
  <c r="T18" i="4"/>
  <c r="T25" i="4"/>
  <c r="T24" i="4"/>
  <c r="T15" i="4"/>
  <c r="I103" i="5"/>
  <c r="AO29" i="12"/>
  <c r="AQ29" i="12" s="1"/>
  <c r="AI29" i="13"/>
  <c r="AO29" i="13" s="1"/>
  <c r="AQ29" i="13" s="1"/>
  <c r="AI12" i="12"/>
  <c r="AI32" i="7"/>
  <c r="S18" i="19"/>
  <c r="I19" i="19"/>
  <c r="S19" i="19" s="1"/>
  <c r="G8" i="2"/>
  <c r="G14" i="2" s="1"/>
  <c r="X33" i="17"/>
  <c r="I55" i="2"/>
  <c r="J55" i="2" s="1"/>
  <c r="K55" i="2" s="1"/>
  <c r="L55" i="2" s="1"/>
  <c r="M55" i="2" s="1"/>
  <c r="AQ38" i="4" l="1"/>
  <c r="J34" i="5"/>
  <c r="AM14" i="6"/>
  <c r="AO14" i="6" s="1"/>
  <c r="AQ14" i="6" s="1"/>
  <c r="J33" i="5"/>
  <c r="AM13" i="6"/>
  <c r="AO13" i="6" s="1"/>
  <c r="AQ13" i="6" s="1"/>
  <c r="AO37" i="4"/>
  <c r="AQ37" i="4" s="1"/>
  <c r="Z15" i="10"/>
  <c r="U13" i="14"/>
  <c r="AI13" i="14" s="1"/>
  <c r="AI13" i="13"/>
  <c r="J63" i="5"/>
  <c r="K63" i="5" s="1"/>
  <c r="L63" i="5" s="1"/>
  <c r="M63" i="5" s="1"/>
  <c r="R8" i="6"/>
  <c r="K32" i="5"/>
  <c r="AM11" i="7"/>
  <c r="AO11" i="7" s="1"/>
  <c r="AQ11" i="7" s="1"/>
  <c r="AQ52" i="4"/>
  <c r="AM36" i="6"/>
  <c r="AO36" i="6" s="1"/>
  <c r="AM39" i="6"/>
  <c r="AO39" i="6" s="1"/>
  <c r="AQ39" i="6" s="1"/>
  <c r="AM40" i="6"/>
  <c r="AO40" i="6" s="1"/>
  <c r="AQ40" i="6" s="1"/>
  <c r="AM38" i="6"/>
  <c r="AO38" i="6" s="1"/>
  <c r="AQ38" i="6" s="1"/>
  <c r="AM37" i="6"/>
  <c r="AO37" i="6" s="1"/>
  <c r="AQ37" i="6" s="1"/>
  <c r="AM48" i="6"/>
  <c r="AO48" i="6" s="1"/>
  <c r="AQ48" i="6" s="1"/>
  <c r="AM47" i="6"/>
  <c r="AO47" i="6" s="1"/>
  <c r="AQ47" i="6" s="1"/>
  <c r="AM46" i="6"/>
  <c r="AO46" i="6" s="1"/>
  <c r="AM50" i="6"/>
  <c r="AO50" i="6" s="1"/>
  <c r="AQ50" i="6" s="1"/>
  <c r="AM49" i="6"/>
  <c r="AO49" i="6" s="1"/>
  <c r="AQ49" i="6" s="1"/>
  <c r="AO52" i="4"/>
  <c r="AF42" i="4"/>
  <c r="AK125" i="4" s="1"/>
  <c r="I31" i="17" s="1"/>
  <c r="AQ12" i="4"/>
  <c r="AO32" i="4"/>
  <c r="AM12" i="6"/>
  <c r="AO12" i="6" s="1"/>
  <c r="J103" i="5"/>
  <c r="J102" i="5"/>
  <c r="AA28" i="6"/>
  <c r="AA20" i="6"/>
  <c r="AA26" i="6"/>
  <c r="AA22" i="6"/>
  <c r="AA11" i="6"/>
  <c r="AA27" i="6"/>
  <c r="AA19" i="6"/>
  <c r="AA18" i="6"/>
  <c r="AA14" i="6"/>
  <c r="AA25" i="6"/>
  <c r="AA17" i="6"/>
  <c r="AA15" i="6"/>
  <c r="AA30" i="6"/>
  <c r="AA24" i="6"/>
  <c r="AA16" i="6"/>
  <c r="AA23" i="6"/>
  <c r="AA21" i="6"/>
  <c r="AA13" i="6"/>
  <c r="AA29" i="6"/>
  <c r="AA12" i="6"/>
  <c r="AI29" i="14"/>
  <c r="AO29" i="14" s="1"/>
  <c r="AQ29" i="14" s="1"/>
  <c r="U33" i="20" s="1"/>
  <c r="AI12" i="13"/>
  <c r="AI12" i="14"/>
  <c r="AI32" i="12"/>
  <c r="O12" i="17"/>
  <c r="O134" i="7"/>
  <c r="H8" i="2"/>
  <c r="H14" i="2" s="1"/>
  <c r="L13" i="17"/>
  <c r="AF42" i="6"/>
  <c r="AK125" i="6" s="1"/>
  <c r="L31" i="17" s="1"/>
  <c r="AO36" i="4"/>
  <c r="AI42" i="4"/>
  <c r="AM47" i="7"/>
  <c r="AO47" i="7" s="1"/>
  <c r="AQ47" i="7" s="1"/>
  <c r="AM46" i="7"/>
  <c r="AO46" i="7" s="1"/>
  <c r="AM48" i="7"/>
  <c r="AO48" i="7" s="1"/>
  <c r="AQ48" i="7" s="1"/>
  <c r="AM50" i="7"/>
  <c r="AO50" i="7" s="1"/>
  <c r="AQ50" i="7" s="1"/>
  <c r="AM49" i="7"/>
  <c r="AO49" i="7" s="1"/>
  <c r="AQ49" i="7" s="1"/>
  <c r="K33" i="5" l="1"/>
  <c r="AM13" i="7"/>
  <c r="AO13" i="7" s="1"/>
  <c r="AQ13" i="7" s="1"/>
  <c r="K34" i="5"/>
  <c r="AM14" i="7"/>
  <c r="AO14" i="7" s="1"/>
  <c r="AQ14" i="7" s="1"/>
  <c r="Z14" i="10"/>
  <c r="AQ32" i="4"/>
  <c r="L32" i="5"/>
  <c r="AM11" i="12"/>
  <c r="AO11" i="12" s="1"/>
  <c r="AQ11" i="12" s="1"/>
  <c r="R8" i="7"/>
  <c r="AM37" i="7"/>
  <c r="AO37" i="7" s="1"/>
  <c r="AQ37" i="7" s="1"/>
  <c r="AM38" i="7"/>
  <c r="AO38" i="7" s="1"/>
  <c r="AQ38" i="7" s="1"/>
  <c r="AM39" i="7"/>
  <c r="AO39" i="7" s="1"/>
  <c r="AQ39" i="7" s="1"/>
  <c r="AM40" i="7"/>
  <c r="AO40" i="7" s="1"/>
  <c r="AQ40" i="7" s="1"/>
  <c r="AM36" i="7"/>
  <c r="AO36" i="7" s="1"/>
  <c r="AO52" i="6"/>
  <c r="AO42" i="4"/>
  <c r="T134" i="4" s="1"/>
  <c r="I15" i="17" s="1"/>
  <c r="AQ36" i="4"/>
  <c r="AQ42" i="4" s="1"/>
  <c r="AQ46" i="6"/>
  <c r="AQ52" i="6" s="1"/>
  <c r="AF42" i="7"/>
  <c r="AK125" i="7" s="1"/>
  <c r="O31" i="17" s="1"/>
  <c r="I33" i="17"/>
  <c r="AP130" i="6"/>
  <c r="AI137" i="6" s="1"/>
  <c r="AP137" i="6" s="1"/>
  <c r="AM12" i="7"/>
  <c r="AO12" i="7" s="1"/>
  <c r="AQ12" i="6"/>
  <c r="AQ32" i="6" s="1"/>
  <c r="AO32" i="6"/>
  <c r="AP130" i="4"/>
  <c r="K102" i="5"/>
  <c r="AA27" i="7"/>
  <c r="AA19" i="7"/>
  <c r="AA30" i="7"/>
  <c r="AA20" i="7"/>
  <c r="AA26" i="7"/>
  <c r="AA18" i="7"/>
  <c r="AA25" i="7"/>
  <c r="AA17" i="7"/>
  <c r="AA24" i="7"/>
  <c r="AA16" i="7"/>
  <c r="AA14" i="7"/>
  <c r="AA11" i="7"/>
  <c r="AA23" i="7"/>
  <c r="AA15" i="7"/>
  <c r="AA22" i="7"/>
  <c r="AA21" i="7"/>
  <c r="AA28" i="7"/>
  <c r="AA13" i="7"/>
  <c r="AA29" i="7"/>
  <c r="AA12" i="7"/>
  <c r="K103" i="5"/>
  <c r="Z30" i="10"/>
  <c r="AI32" i="14"/>
  <c r="AI32" i="13"/>
  <c r="Z13" i="10"/>
  <c r="R12" i="17"/>
  <c r="O134" i="12"/>
  <c r="I8" i="2"/>
  <c r="I14" i="2" s="1"/>
  <c r="U47" i="20" s="1"/>
  <c r="L33" i="17"/>
  <c r="AQ36" i="6"/>
  <c r="AQ42" i="6" s="1"/>
  <c r="AO42" i="6"/>
  <c r="Z37" i="10"/>
  <c r="O134" i="4"/>
  <c r="I13" i="17"/>
  <c r="AB13" i="17" s="1"/>
  <c r="AM50" i="12"/>
  <c r="AO50" i="12" s="1"/>
  <c r="AQ50" i="12" s="1"/>
  <c r="AM48" i="12"/>
  <c r="AO48" i="12" s="1"/>
  <c r="AQ48" i="12" s="1"/>
  <c r="AM47" i="12"/>
  <c r="AO47" i="12" s="1"/>
  <c r="AQ47" i="12" s="1"/>
  <c r="AM49" i="12"/>
  <c r="AO49" i="12" s="1"/>
  <c r="AQ49" i="12" s="1"/>
  <c r="AM46" i="12"/>
  <c r="AO46" i="12" s="1"/>
  <c r="AQ46" i="7"/>
  <c r="AQ52" i="7" s="1"/>
  <c r="AO52" i="7"/>
  <c r="L34" i="5" l="1"/>
  <c r="AM14" i="12"/>
  <c r="AO14" i="12" s="1"/>
  <c r="AQ14" i="12" s="1"/>
  <c r="L33" i="5"/>
  <c r="AM13" i="12"/>
  <c r="AO13" i="12" s="1"/>
  <c r="AQ13" i="12" s="1"/>
  <c r="R8" i="12"/>
  <c r="M32" i="5"/>
  <c r="AM11" i="14" s="1"/>
  <c r="AO11" i="14" s="1"/>
  <c r="AQ11" i="14" s="1"/>
  <c r="AM11" i="13"/>
  <c r="AO11" i="13" s="1"/>
  <c r="AQ11" i="13" s="1"/>
  <c r="AO42" i="7"/>
  <c r="AQ36" i="7"/>
  <c r="AQ42" i="7" s="1"/>
  <c r="AM36" i="12"/>
  <c r="AO36" i="12" s="1"/>
  <c r="AM40" i="12"/>
  <c r="AO40" i="12" s="1"/>
  <c r="AQ40" i="12" s="1"/>
  <c r="AM37" i="12"/>
  <c r="AO37" i="12" s="1"/>
  <c r="AQ37" i="12" s="1"/>
  <c r="AM39" i="12"/>
  <c r="AO39" i="12" s="1"/>
  <c r="AQ39" i="12" s="1"/>
  <c r="AM38" i="12"/>
  <c r="AO38" i="12" s="1"/>
  <c r="AQ38" i="12" s="1"/>
  <c r="O33" i="17"/>
  <c r="AB33" i="17" s="1"/>
  <c r="AP130" i="7"/>
  <c r="AI137" i="7" s="1"/>
  <c r="AP137" i="7" s="1"/>
  <c r="T134" i="6"/>
  <c r="L15" i="17" s="1"/>
  <c r="AQ12" i="7"/>
  <c r="AQ32" i="7" s="1"/>
  <c r="AO32" i="7"/>
  <c r="AM12" i="12"/>
  <c r="AO12" i="12" s="1"/>
  <c r="AI137" i="4"/>
  <c r="AP137" i="4" s="1"/>
  <c r="L103" i="5"/>
  <c r="L102" i="5"/>
  <c r="AA25" i="12"/>
  <c r="AA17" i="12"/>
  <c r="AA15" i="12"/>
  <c r="AA26" i="12"/>
  <c r="AA24" i="12"/>
  <c r="AA16" i="12"/>
  <c r="AA23" i="12"/>
  <c r="AA27" i="12"/>
  <c r="AA22" i="12"/>
  <c r="AA14" i="12"/>
  <c r="AA20" i="12"/>
  <c r="AA11" i="12"/>
  <c r="AA19" i="12"/>
  <c r="AA18" i="12"/>
  <c r="AA30" i="12"/>
  <c r="AA21" i="12"/>
  <c r="AA13" i="12"/>
  <c r="AA28" i="12"/>
  <c r="AA29" i="12"/>
  <c r="AA12" i="12"/>
  <c r="Z33" i="10"/>
  <c r="U12" i="17"/>
  <c r="O134" i="13"/>
  <c r="O134" i="14"/>
  <c r="X12" i="17"/>
  <c r="AP134" i="4"/>
  <c r="AO52" i="12"/>
  <c r="AQ46" i="12"/>
  <c r="AQ52" i="12" s="1"/>
  <c r="AM49" i="13"/>
  <c r="AO49" i="13" s="1"/>
  <c r="AQ49" i="13" s="1"/>
  <c r="AM46" i="13"/>
  <c r="AO46" i="13" s="1"/>
  <c r="AM47" i="13"/>
  <c r="AO47" i="13" s="1"/>
  <c r="AQ47" i="13" s="1"/>
  <c r="AM48" i="13"/>
  <c r="AO48" i="13" s="1"/>
  <c r="AQ48" i="13" s="1"/>
  <c r="AM50" i="13"/>
  <c r="AO50" i="13" s="1"/>
  <c r="AQ50" i="13" s="1"/>
  <c r="M33" i="5" l="1"/>
  <c r="AM13" i="14" s="1"/>
  <c r="AO13" i="14" s="1"/>
  <c r="AQ13" i="14" s="1"/>
  <c r="AM13" i="13"/>
  <c r="AO13" i="13" s="1"/>
  <c r="AQ13" i="13" s="1"/>
  <c r="M34" i="5"/>
  <c r="AM14" i="14" s="1"/>
  <c r="AO14" i="14" s="1"/>
  <c r="AQ14" i="14" s="1"/>
  <c r="AM14" i="13"/>
  <c r="AO14" i="13" s="1"/>
  <c r="AQ14" i="13" s="1"/>
  <c r="U15" i="20"/>
  <c r="U48" i="20"/>
  <c r="T134" i="7"/>
  <c r="AP134" i="7" s="1"/>
  <c r="AP139" i="7" s="1"/>
  <c r="AQ36" i="12"/>
  <c r="AQ42" i="12" s="1"/>
  <c r="AO42" i="12"/>
  <c r="AM39" i="13"/>
  <c r="AO39" i="13" s="1"/>
  <c r="AQ39" i="13" s="1"/>
  <c r="AM38" i="13"/>
  <c r="AO38" i="13" s="1"/>
  <c r="AQ38" i="13" s="1"/>
  <c r="AM40" i="13"/>
  <c r="AO40" i="13" s="1"/>
  <c r="AQ40" i="13" s="1"/>
  <c r="AM37" i="13"/>
  <c r="AO37" i="13" s="1"/>
  <c r="AQ37" i="13" s="1"/>
  <c r="AM36" i="13"/>
  <c r="AO36" i="13" s="1"/>
  <c r="R8" i="13"/>
  <c r="T58" i="10"/>
  <c r="Z54" i="10" s="1"/>
  <c r="Z61" i="10" s="1"/>
  <c r="AB31" i="17"/>
  <c r="AP134" i="6"/>
  <c r="AP139" i="6" s="1"/>
  <c r="AQ12" i="12"/>
  <c r="AQ32" i="12" s="1"/>
  <c r="AO32" i="12"/>
  <c r="AM12" i="14"/>
  <c r="AO12" i="14" s="1"/>
  <c r="AM12" i="13"/>
  <c r="AO12" i="13" s="1"/>
  <c r="M102" i="5"/>
  <c r="AA23" i="13"/>
  <c r="AA15" i="13"/>
  <c r="AA21" i="13"/>
  <c r="AA13" i="13"/>
  <c r="AA25" i="13"/>
  <c r="AA22" i="13"/>
  <c r="AA14" i="13"/>
  <c r="AA30" i="13"/>
  <c r="AA24" i="13"/>
  <c r="AA28" i="13"/>
  <c r="AA20" i="13"/>
  <c r="AA11" i="13"/>
  <c r="AA18" i="13"/>
  <c r="AA16" i="13"/>
  <c r="AA27" i="13"/>
  <c r="AA19" i="13"/>
  <c r="AA26" i="13"/>
  <c r="AA17" i="13"/>
  <c r="AA12" i="13"/>
  <c r="AA29" i="13"/>
  <c r="M103" i="5"/>
  <c r="Z42" i="10"/>
  <c r="AB12" i="17"/>
  <c r="I16" i="17"/>
  <c r="AP139" i="4"/>
  <c r="AO52" i="13"/>
  <c r="AQ46" i="13"/>
  <c r="AQ52" i="13" s="1"/>
  <c r="AM50" i="14"/>
  <c r="AO50" i="14" s="1"/>
  <c r="AQ50" i="14" s="1"/>
  <c r="AM46" i="14"/>
  <c r="AO46" i="14" s="1"/>
  <c r="AM48" i="14"/>
  <c r="AO48" i="14" s="1"/>
  <c r="AQ48" i="14" s="1"/>
  <c r="AM49" i="14"/>
  <c r="AO49" i="14" s="1"/>
  <c r="AQ49" i="14" s="1"/>
  <c r="AM47" i="14"/>
  <c r="AO47" i="14" s="1"/>
  <c r="AQ47" i="14" s="1"/>
  <c r="U18" i="20" l="1"/>
  <c r="U17" i="20"/>
  <c r="L35" i="17"/>
  <c r="O15" i="17"/>
  <c r="R8" i="14"/>
  <c r="T134" i="12"/>
  <c r="AP134" i="12" s="1"/>
  <c r="AM37" i="14"/>
  <c r="AO37" i="14" s="1"/>
  <c r="AQ37" i="14" s="1"/>
  <c r="AM38" i="14"/>
  <c r="AO38" i="14" s="1"/>
  <c r="AQ38" i="14" s="1"/>
  <c r="AM39" i="14"/>
  <c r="AO39" i="14" s="1"/>
  <c r="AQ39" i="14" s="1"/>
  <c r="AM40" i="14"/>
  <c r="AO40" i="14" s="1"/>
  <c r="AQ40" i="14" s="1"/>
  <c r="AM36" i="14"/>
  <c r="AO36" i="14" s="1"/>
  <c r="AO42" i="13"/>
  <c r="AQ36" i="13"/>
  <c r="AQ42" i="13" s="1"/>
  <c r="L16" i="17"/>
  <c r="K12" i="19"/>
  <c r="K14" i="19" s="1"/>
  <c r="O16" i="17"/>
  <c r="AP140" i="6"/>
  <c r="AP141" i="6" s="1"/>
  <c r="AQ12" i="13"/>
  <c r="AO32" i="13"/>
  <c r="AQ12" i="14"/>
  <c r="AQ32" i="14" s="1"/>
  <c r="AO32" i="14"/>
  <c r="AA30" i="14"/>
  <c r="AA21" i="14"/>
  <c r="AA13" i="14"/>
  <c r="AA19" i="14"/>
  <c r="AA22" i="14"/>
  <c r="AA28" i="14"/>
  <c r="AA20" i="14"/>
  <c r="AA11" i="14"/>
  <c r="AA27" i="14"/>
  <c r="AA26" i="14"/>
  <c r="AA18" i="14"/>
  <c r="AA16" i="14"/>
  <c r="AA15" i="14"/>
  <c r="AA25" i="14"/>
  <c r="AA17" i="14"/>
  <c r="AA24" i="14"/>
  <c r="AA23" i="14"/>
  <c r="AA14" i="14"/>
  <c r="AA12" i="14"/>
  <c r="AA29" i="14"/>
  <c r="AP140" i="4"/>
  <c r="AP141" i="4" s="1"/>
  <c r="I35" i="17"/>
  <c r="I12" i="19"/>
  <c r="M12" i="19"/>
  <c r="O35" i="17"/>
  <c r="AP140" i="7"/>
  <c r="AP141" i="7" s="1"/>
  <c r="AO52" i="14"/>
  <c r="U39" i="20" s="1"/>
  <c r="AQ46" i="14"/>
  <c r="AQ52" i="14" s="1"/>
  <c r="O36" i="17" l="1"/>
  <c r="AP143" i="7"/>
  <c r="O37" i="17" s="1"/>
  <c r="O38" i="17" s="1"/>
  <c r="I36" i="17"/>
  <c r="AP143" i="4"/>
  <c r="AP145" i="4" s="1"/>
  <c r="L36" i="17"/>
  <c r="AP143" i="6"/>
  <c r="U16" i="20"/>
  <c r="U37" i="20" s="1"/>
  <c r="R15" i="17"/>
  <c r="T134" i="13"/>
  <c r="AP134" i="13" s="1"/>
  <c r="U16" i="17" s="1"/>
  <c r="AQ36" i="14"/>
  <c r="AQ42" i="14" s="1"/>
  <c r="AO42" i="14"/>
  <c r="T134" i="14" s="1"/>
  <c r="K20" i="19"/>
  <c r="AQ32" i="13"/>
  <c r="AP139" i="12"/>
  <c r="R16" i="17"/>
  <c r="I14" i="19"/>
  <c r="I20" i="19"/>
  <c r="M14" i="19"/>
  <c r="M20" i="19"/>
  <c r="AP145" i="7" l="1"/>
  <c r="I37" i="17"/>
  <c r="I38" i="17" s="1"/>
  <c r="L37" i="17"/>
  <c r="L38" i="17" s="1"/>
  <c r="AP145" i="6"/>
  <c r="U38" i="20"/>
  <c r="U51" i="20" s="1"/>
  <c r="I21" i="19"/>
  <c r="I22" i="19" s="1"/>
  <c r="K21" i="19"/>
  <c r="K22" i="19" s="1"/>
  <c r="M21" i="19"/>
  <c r="M22" i="19" s="1"/>
  <c r="U15" i="17"/>
  <c r="AP139" i="13"/>
  <c r="R35" i="17"/>
  <c r="O12" i="19"/>
  <c r="AP140" i="12"/>
  <c r="AP141" i="12" s="1"/>
  <c r="X15" i="17"/>
  <c r="AP134" i="14"/>
  <c r="Z43" i="10"/>
  <c r="Z45" i="10" s="1"/>
  <c r="R36" i="17" l="1"/>
  <c r="AP143" i="12"/>
  <c r="R37" i="17" s="1"/>
  <c r="R38" i="17" s="1"/>
  <c r="U35" i="17"/>
  <c r="AB15" i="17"/>
  <c r="Q12" i="19"/>
  <c r="Q14" i="19" s="1"/>
  <c r="AP140" i="13"/>
  <c r="AP141" i="13" s="1"/>
  <c r="O14" i="19"/>
  <c r="O20" i="19"/>
  <c r="X16" i="17"/>
  <c r="AB16" i="17" s="1"/>
  <c r="AB35" i="17" s="1"/>
  <c r="AP139" i="14"/>
  <c r="AP145" i="12" l="1"/>
  <c r="U36" i="17"/>
  <c r="AP143" i="13"/>
  <c r="O21" i="19"/>
  <c r="O22" i="19" s="1"/>
  <c r="S12" i="19"/>
  <c r="Q20" i="19"/>
  <c r="Q21" i="19" s="1"/>
  <c r="S14" i="19"/>
  <c r="X35" i="17"/>
  <c r="AP140" i="14"/>
  <c r="AP141" i="14" s="1"/>
  <c r="Z65" i="10"/>
  <c r="AP143" i="14" l="1"/>
  <c r="X37" i="17" s="1"/>
  <c r="X38" i="17" s="1"/>
  <c r="X36" i="17"/>
  <c r="AB36" i="17" s="1"/>
  <c r="Z67" i="10"/>
  <c r="U37" i="17"/>
  <c r="AP145" i="13"/>
  <c r="S20" i="19"/>
  <c r="Q22" i="19"/>
  <c r="S22" i="19" s="1"/>
  <c r="S21" i="19"/>
  <c r="Z69" i="10" l="1"/>
  <c r="Z72" i="10" s="1"/>
  <c r="AP145" i="14"/>
  <c r="U38" i="17"/>
  <c r="AB37" i="17"/>
  <c r="AB38"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shane dunlap</author>
  </authors>
  <commentList>
    <comment ref="D44" authorId="0" shapeId="0" xr:uid="{00000000-0006-0000-1000-000001000000}">
      <text>
        <r>
          <rPr>
            <b/>
            <sz val="10"/>
            <color indexed="81"/>
            <rFont val="Tahoma"/>
            <family val="2"/>
          </rPr>
          <t>shane dunlap:</t>
        </r>
        <r>
          <rPr>
            <sz val="10"/>
            <color indexed="81"/>
            <rFont val="Tahoma"/>
            <family val="2"/>
          </rPr>
          <t xml:space="preserve">
If you change the order of these items, it will change the conditional formatting on the budget pages.</t>
        </r>
      </text>
    </comment>
    <comment ref="F53" authorId="0" shapeId="0" xr:uid="{00000000-0006-0000-1000-000002000000}">
      <text>
        <r>
          <rPr>
            <b/>
            <sz val="10"/>
            <color indexed="81"/>
            <rFont val="Tahoma"/>
            <family val="2"/>
          </rPr>
          <t>shane dunlap:</t>
        </r>
        <r>
          <rPr>
            <sz val="10"/>
            <color indexed="81"/>
            <rFont val="Tahoma"/>
            <family val="2"/>
          </rPr>
          <t xml:space="preserve">
Making changes to these options requires a complete re-do of the calculation sheet.</t>
        </r>
      </text>
    </comment>
    <comment ref="D71" authorId="0" shapeId="0" xr:uid="{00000000-0006-0000-1000-000003000000}">
      <text>
        <r>
          <rPr>
            <b/>
            <sz val="10"/>
            <color indexed="81"/>
            <rFont val="Tahoma"/>
            <family val="2"/>
          </rPr>
          <t>shane dunlap:</t>
        </r>
        <r>
          <rPr>
            <sz val="10"/>
            <color indexed="81"/>
            <rFont val="Tahoma"/>
            <family val="2"/>
          </rPr>
          <t xml:space="preserve">
Only used for calculating RA/PA tuition in certain instances.</t>
        </r>
      </text>
    </comment>
  </commentList>
</comments>
</file>

<file path=xl/sharedStrings.xml><?xml version="1.0" encoding="utf-8"?>
<sst xmlns="http://schemas.openxmlformats.org/spreadsheetml/2006/main" count="1757" uniqueCount="582">
  <si>
    <t>University of Wisconsin - Milwaukee</t>
  </si>
  <si>
    <t>Budget Development Tool</t>
  </si>
  <si>
    <t>Project Data</t>
  </si>
  <si>
    <t>PI:</t>
  </si>
  <si>
    <t>Working Title:</t>
  </si>
  <si>
    <t>Proposed Begin Date:</t>
  </si>
  <si>
    <t>Sponsor Type (from Project Data)</t>
  </si>
  <si>
    <t>Federal</t>
  </si>
  <si>
    <t>Non-Federal</t>
  </si>
  <si>
    <t>Salaries (non-student)</t>
  </si>
  <si>
    <t xml:space="preserve">Annual Inflation Rate: </t>
  </si>
  <si>
    <t>Rate:</t>
  </si>
  <si>
    <t>Base:</t>
  </si>
  <si>
    <t>Base (from Project Data)</t>
  </si>
  <si>
    <t>TDC</t>
  </si>
  <si>
    <t>MTDC</t>
  </si>
  <si>
    <t>Other</t>
  </si>
  <si>
    <t>Common Rates &amp; Bases</t>
  </si>
  <si>
    <t>Base</t>
  </si>
  <si>
    <t>Rate</t>
  </si>
  <si>
    <t>Research</t>
  </si>
  <si>
    <t>Instruction</t>
  </si>
  <si>
    <t>Project Type</t>
  </si>
  <si>
    <t>Sponsor-limited</t>
  </si>
  <si>
    <t>varies</t>
  </si>
  <si>
    <t>BUDGET PERIOD 1</t>
  </si>
  <si>
    <t>Name</t>
  </si>
  <si>
    <t>Role</t>
  </si>
  <si>
    <t>Pay Basis</t>
  </si>
  <si>
    <t>Base Pay</t>
  </si>
  <si>
    <t># of Months</t>
  </si>
  <si>
    <t>Person Months</t>
  </si>
  <si>
    <t>Requested Salary</t>
  </si>
  <si>
    <t>Fringe Rate</t>
  </si>
  <si>
    <t>Row Total</t>
  </si>
  <si>
    <t>Role (Budget Periods)</t>
  </si>
  <si>
    <t>&lt;choose&gt;</t>
  </si>
  <si>
    <t>PI</t>
  </si>
  <si>
    <t>Co-PI</t>
  </si>
  <si>
    <t>Post Doc</t>
  </si>
  <si>
    <t>Academic</t>
  </si>
  <si>
    <t>Annual</t>
  </si>
  <si>
    <r>
      <t>Classified (</t>
    </r>
    <r>
      <rPr>
        <sz val="10"/>
        <color indexed="10"/>
        <rFont val="Arial"/>
        <family val="2"/>
      </rPr>
      <t>base pay=hrly rate</t>
    </r>
    <r>
      <rPr>
        <sz val="10"/>
        <color theme="1"/>
        <rFont val="Arial"/>
        <family val="2"/>
      </rPr>
      <t>)</t>
    </r>
  </si>
  <si>
    <r>
      <t>LTE (</t>
    </r>
    <r>
      <rPr>
        <sz val="10"/>
        <color indexed="10"/>
        <rFont val="Arial"/>
        <family val="2"/>
      </rPr>
      <t>base pay=hrly rate</t>
    </r>
    <r>
      <rPr>
        <sz val="10"/>
        <color theme="1"/>
        <rFont val="Arial"/>
        <family val="2"/>
      </rPr>
      <t>)</t>
    </r>
  </si>
  <si>
    <t>Pay Basis (Budget Periods)</t>
  </si>
  <si>
    <t>Period (Budget Periods)</t>
  </si>
  <si>
    <t>Acad Year</t>
  </si>
  <si>
    <t>Summer</t>
  </si>
  <si>
    <t>Period</t>
  </si>
  <si>
    <t>% Effort</t>
  </si>
  <si>
    <t>Fringe Benefit Rates</t>
  </si>
  <si>
    <t>Last Updated</t>
  </si>
  <si>
    <t>Annual Increase %</t>
  </si>
  <si>
    <t>Year 1</t>
  </si>
  <si>
    <t>Year 2</t>
  </si>
  <si>
    <t>Year 3</t>
  </si>
  <si>
    <t>Year 4</t>
  </si>
  <si>
    <t>Year 5</t>
  </si>
  <si>
    <t>Student Hourly / Undergraduate Students</t>
  </si>
  <si>
    <t>Research and Project Assistants / Graduate Students</t>
  </si>
  <si>
    <t>Research Associates / Post Doctoral Associates</t>
  </si>
  <si>
    <t>Other Professionals / Faculty / Other</t>
  </si>
  <si>
    <t>UWM staff Technicians / Classified Staff / Secretarial</t>
  </si>
  <si>
    <t>LTE</t>
  </si>
  <si>
    <t>F&amp;A (Facilities and Administration (Indirect) Cost) Rates</t>
  </si>
  <si>
    <t>Current</t>
  </si>
  <si>
    <t>Academic Year</t>
  </si>
  <si>
    <t>Annual Basis</t>
  </si>
  <si>
    <t>Graduate Student Stipends</t>
  </si>
  <si>
    <t>Research Assistant (Annual Basis) 50%</t>
  </si>
  <si>
    <t>Research Assistant (Annual Basis) 33%</t>
  </si>
  <si>
    <t>Research Assistant (Academic Year) 50%</t>
  </si>
  <si>
    <t>Research Assistant (Academic Year) 33%</t>
  </si>
  <si>
    <t>Project Assistant - Doctoral - Annual - 50%</t>
  </si>
  <si>
    <t>Project Assistant - Doctoral - Annual - 33%</t>
  </si>
  <si>
    <t>Project Assistant - Doctoral - Academic - 50%</t>
  </si>
  <si>
    <t>Project Assistant - Doctoral - Academic - 33%</t>
  </si>
  <si>
    <t>Project Assistant - Non-Doctoral - Annual - 50%</t>
  </si>
  <si>
    <t>Project Assistant - Non-Doctoral - Annual - 33%</t>
  </si>
  <si>
    <t>Project Assistant - Non-Doctoral - Academic - 50%</t>
  </si>
  <si>
    <t>Project Assistant - Non-Doctoral - Academic - 33%</t>
  </si>
  <si>
    <t>Dates</t>
  </si>
  <si>
    <t>Fiscal Year Cutover</t>
  </si>
  <si>
    <t>Fiscal Year Start</t>
  </si>
  <si>
    <t>Fiscal Year Crossover</t>
  </si>
  <si>
    <t>If the start date of the project is after the fiscal year cutover, must increase first year (and subsequent) rates</t>
  </si>
  <si>
    <t>First Year RA % Increase</t>
  </si>
  <si>
    <t>First Year PA % Increase</t>
  </si>
  <si>
    <t>Subsequent Yrs RA % Increase</t>
  </si>
  <si>
    <t>Subsequent Yrs PA % Increase</t>
  </si>
  <si>
    <t>Fringe Benefits</t>
  </si>
  <si>
    <t>1.</t>
  </si>
  <si>
    <t>2.</t>
  </si>
  <si>
    <t>3.</t>
  </si>
  <si>
    <t>4.</t>
  </si>
  <si>
    <t>5.</t>
  </si>
  <si>
    <t>6.</t>
  </si>
  <si>
    <t>7.</t>
  </si>
  <si>
    <t>8.</t>
  </si>
  <si>
    <t>9.</t>
  </si>
  <si>
    <t>11.</t>
  </si>
  <si>
    <t>12.</t>
  </si>
  <si>
    <t>13.</t>
  </si>
  <si>
    <t>14.</t>
  </si>
  <si>
    <t>15.</t>
  </si>
  <si>
    <t>16.</t>
  </si>
  <si>
    <t>17.</t>
  </si>
  <si>
    <t>18.</t>
  </si>
  <si>
    <t>19.</t>
  </si>
  <si>
    <t>20.</t>
  </si>
  <si>
    <t>Non-Student Personnel Totals</t>
  </si>
  <si>
    <t>Research Assistant - Annual - 50%</t>
  </si>
  <si>
    <t>Research Assistant - Annual - 33%</t>
  </si>
  <si>
    <t>Research Assistant - Academic - 50%</t>
  </si>
  <si>
    <t>Research Assistant - Academic - 33%</t>
  </si>
  <si>
    <t>&lt;none&gt;</t>
  </si>
  <si>
    <t>Graduate Assistant Types &amp; Appointments</t>
  </si>
  <si>
    <t>Salary</t>
  </si>
  <si>
    <t>Tuition</t>
  </si>
  <si>
    <t># of Assts</t>
  </si>
  <si>
    <t>NRTR</t>
  </si>
  <si>
    <t>Appointment
Term</t>
  </si>
  <si>
    <t>Additional Tuition</t>
  </si>
  <si>
    <t>Requested
Salary</t>
  </si>
  <si>
    <t>Fringe
Rate</t>
  </si>
  <si>
    <t>Fringe
Benefits</t>
  </si>
  <si>
    <t>Row
Total</t>
  </si>
  <si>
    <t>Project Type:</t>
  </si>
  <si>
    <t>Project Type (from Project Data)</t>
  </si>
  <si>
    <t>Student Hourly</t>
  </si>
  <si>
    <t>Pay Rate per Hour</t>
  </si>
  <si>
    <t># of Hours</t>
  </si>
  <si>
    <t>Personnel Costs - Non-Student Personnel</t>
  </si>
  <si>
    <t>Graduate Assistant Personnel Totals</t>
  </si>
  <si>
    <t>Personnel Costs - Student Personnel - Graduate Assistants</t>
  </si>
  <si>
    <t>Student Hourly Personnel Totals</t>
  </si>
  <si>
    <t>Personnel Costs - Student Hourly Personnel</t>
  </si>
  <si>
    <t>Non-Personnel Costs</t>
  </si>
  <si>
    <t>Equipment</t>
  </si>
  <si>
    <t>Cost</t>
  </si>
  <si>
    <t>Subtotal Equipment Costs</t>
  </si>
  <si>
    <t>10.</t>
  </si>
  <si>
    <t>Domestic Travel</t>
  </si>
  <si>
    <t>Foreign Travel</t>
  </si>
  <si>
    <t>Subtotal Domestic Travel Costs</t>
  </si>
  <si>
    <t>Subtotal Foreign Travel Costs</t>
  </si>
  <si>
    <t>Subtotal Participant Costs</t>
  </si>
  <si>
    <t>Other Direct Costs</t>
  </si>
  <si>
    <t>Material &amp; Supplies</t>
  </si>
  <si>
    <t>Publications</t>
  </si>
  <si>
    <t>Consultants</t>
  </si>
  <si>
    <t>Maintenance</t>
  </si>
  <si>
    <t>a.  Tuition</t>
  </si>
  <si>
    <t>Subtotal Other Direct Costs</t>
  </si>
  <si>
    <t>TOTAL PERSONNEL COSTS</t>
  </si>
  <si>
    <t>Salary/Wages</t>
  </si>
  <si>
    <t>TOTAL NON-PERSONNEL COSTS</t>
  </si>
  <si>
    <t>Travel</t>
  </si>
  <si>
    <t>Participant Costs</t>
  </si>
  <si>
    <t>Other Costs</t>
  </si>
  <si>
    <t>Consortium</t>
  </si>
  <si>
    <t>TOTAL DIRECT COSTS</t>
  </si>
  <si>
    <t>MTDC TOTALS</t>
  </si>
  <si>
    <t>TOTAL YEAR 1 PROJECT COSTS</t>
  </si>
  <si>
    <t>BUDGET PERIOD 2</t>
  </si>
  <si>
    <t>TOTAL YEAR 2 PROJECT COSTS</t>
  </si>
  <si>
    <t>Earliest Start Date</t>
  </si>
  <si>
    <t xml:space="preserve"> </t>
  </si>
  <si>
    <t>Public Service/Other</t>
  </si>
  <si>
    <t>Subaward  Costs</t>
  </si>
  <si>
    <t>Subaward Costs</t>
  </si>
  <si>
    <t>BUDGET PERIOD 3</t>
  </si>
  <si>
    <t>TOTAL YEAR 3 PROJECT COSTS</t>
  </si>
  <si>
    <t>Latest Start Date</t>
  </si>
  <si>
    <t>TOTALS</t>
  </si>
  <si>
    <t>Period 1</t>
  </si>
  <si>
    <t>Period 2</t>
  </si>
  <si>
    <t>Period 3</t>
  </si>
  <si>
    <t>Period 4</t>
  </si>
  <si>
    <t>Period 5</t>
  </si>
  <si>
    <t>Months Funded</t>
  </si>
  <si>
    <t>ACAD</t>
  </si>
  <si>
    <t>SUMMER</t>
  </si>
  <si>
    <t>ANNUAL</t>
  </si>
  <si>
    <t>Total number of Senior Personnel:</t>
  </si>
  <si>
    <t>Totals</t>
  </si>
  <si>
    <t>Personnel Costs - TOTALS</t>
  </si>
  <si>
    <t>Salaries &amp; Wages</t>
  </si>
  <si>
    <t>Tuition Remission</t>
  </si>
  <si>
    <t>Non-Personnel Totals</t>
  </si>
  <si>
    <t xml:space="preserve"> Foreign</t>
  </si>
  <si>
    <t xml:space="preserve"> Domestic</t>
  </si>
  <si>
    <t xml:space="preserve"> Material &amp; Supplies</t>
  </si>
  <si>
    <t xml:space="preserve"> Publications</t>
  </si>
  <si>
    <t xml:space="preserve"> Consultants</t>
  </si>
  <si>
    <t xml:space="preserve"> Maintenance</t>
  </si>
  <si>
    <t xml:space="preserve"> Other</t>
  </si>
  <si>
    <t>Total Non-Personnel Costs</t>
  </si>
  <si>
    <t>Direct Costs</t>
  </si>
  <si>
    <t>Overall Project Totals</t>
  </si>
  <si>
    <t>Total Project Budget</t>
  </si>
  <si>
    <t>Graduate Assistants</t>
  </si>
  <si>
    <t>Personnel Costs - Student Personnel</t>
  </si>
  <si>
    <t>Total # of Student Hours</t>
  </si>
  <si>
    <t>Total # of Grad. Assistants</t>
  </si>
  <si>
    <t>Subtotal Subaward Costs</t>
  </si>
  <si>
    <t>Subaward Base Calculations</t>
  </si>
  <si>
    <t>F&amp;A COST BASE</t>
  </si>
  <si>
    <t>F&amp;A COSTS</t>
  </si>
  <si>
    <t>F&amp;A Costs</t>
  </si>
  <si>
    <t>F&amp;A Maximum is a set value, but in case it changes, it can be updated in the field below.</t>
  </si>
  <si>
    <t>F&amp;A Maximum</t>
  </si>
  <si>
    <t>F&amp;A (Indirect) Costs:</t>
  </si>
  <si>
    <t xml:space="preserve">  years</t>
  </si>
  <si>
    <r>
      <t xml:space="preserve">  months     </t>
    </r>
    <r>
      <rPr>
        <b/>
        <sz val="10"/>
        <color indexed="8"/>
        <rFont val="Arial"/>
        <family val="2"/>
      </rPr>
      <t>OR</t>
    </r>
  </si>
  <si>
    <t>Inflation years before project start date</t>
  </si>
  <si>
    <t>Cum Sub Amts</t>
  </si>
  <si>
    <t>Sponsor:</t>
  </si>
  <si>
    <t>Funding Type:</t>
  </si>
  <si>
    <t>After completing this worksheet, please use the tabs below to continue on to the next sheet.</t>
  </si>
  <si>
    <t>Notes</t>
  </si>
  <si>
    <t>Person-Hours Per Month</t>
  </si>
  <si>
    <t>This page is for notes, additional calculations, and other details related to the budget</t>
  </si>
  <si>
    <t>Default rate; change if desired</t>
  </si>
  <si>
    <t>Year 6</t>
  </si>
  <si>
    <t>Period 6</t>
  </si>
  <si>
    <t>BUDGET PERIOD 4</t>
  </si>
  <si>
    <t>BUDGET PERIOD 5</t>
  </si>
  <si>
    <t>BUDGET PERIOD 6</t>
  </si>
  <si>
    <t>End Date:</t>
  </si>
  <si>
    <t>"Other" F&amp;A Base Calculations</t>
  </si>
  <si>
    <t>Salaries/Wages</t>
  </si>
  <si>
    <t>Fringes</t>
  </si>
  <si>
    <t>Equyipment</t>
  </si>
  <si>
    <t>Non-UW Subaward Costs</t>
  </si>
  <si>
    <t>Non-UW Subawards &gt;$25K</t>
  </si>
  <si>
    <t>Project Duration:</t>
  </si>
  <si>
    <t xml:space="preserve">The amount to the right is calculated based on information entered in the Graduate Assistant section </t>
  </si>
  <si>
    <t>Working within the Workbook:</t>
  </si>
  <si>
    <t>Working within the Worksheets:</t>
  </si>
  <si>
    <t>DETAILED INSTRUCTIONS
UWM BUDGET DEVELOPMENT TOOL</t>
  </si>
  <si>
    <t>A. NOTES TAB</t>
  </si>
  <si>
    <t>Use this spreadsheet for notes, additional calculations, and other details related to the budget.  Nothing in the notes spreadsheet will link to any of the other spreadsheets in the Budget Tool.</t>
  </si>
  <si>
    <t>B. PROJECT DATA TAB</t>
  </si>
  <si>
    <t>C. BUDGET PERIOD 1 TAB</t>
  </si>
  <si>
    <t xml:space="preserve">1. Personnel Costs – Non-Student Personnel </t>
  </si>
  <si>
    <t xml:space="preserve">2. Personnel Costs – Student Personnel – Graduate Assistant </t>
  </si>
  <si>
    <t>3. Student Hourly Personnel</t>
  </si>
  <si>
    <t>4. Non-Personnel Costs</t>
  </si>
  <si>
    <t>a. Equipment or Other Capital Purchase or Rental</t>
  </si>
  <si>
    <t>b. Travel</t>
  </si>
  <si>
    <t>c. Participant Costs</t>
  </si>
  <si>
    <t>d. Subaward Costs (includes subagreements and subcontracts)</t>
  </si>
  <si>
    <t>Subaward Costs for other UW System Institutions</t>
  </si>
  <si>
    <t>e. Other Direct Costs – This section includes several categories of costs not included in the above sections</t>
  </si>
  <si>
    <t xml:space="preserve">D. BUDGET PERIOD 2-6 TABS </t>
  </si>
  <si>
    <t>For each additional budget period, click the appropriate the Budget Period tab and repeat all steps as described for Budget Period 1 to complete budget periods 2-6 as needed.</t>
  </si>
  <si>
    <t>E. CUMULATIVE TAB</t>
  </si>
  <si>
    <t>F. TOTALS TAB</t>
  </si>
  <si>
    <r>
      <rPr>
        <b/>
        <sz val="11"/>
        <rFont val="Times New Roman"/>
        <family val="1"/>
      </rPr>
      <t>1.</t>
    </r>
    <r>
      <rPr>
        <sz val="11"/>
        <rFont val="Times New Roman"/>
        <family val="1"/>
      </rPr>
      <t xml:space="preserve"> </t>
    </r>
    <r>
      <rPr>
        <u/>
        <sz val="11"/>
        <rFont val="Times New Roman"/>
        <family val="1"/>
      </rPr>
      <t>PI:</t>
    </r>
    <r>
      <rPr>
        <sz val="11"/>
        <rFont val="Times New Roman"/>
        <family val="1"/>
      </rPr>
      <t xml:space="preserve"> Enter the name of the principal investigator.
</t>
    </r>
    <r>
      <rPr>
        <b/>
        <sz val="11"/>
        <rFont val="Times New Roman"/>
        <family val="1"/>
      </rPr>
      <t>2.</t>
    </r>
    <r>
      <rPr>
        <sz val="11"/>
        <rFont val="Times New Roman"/>
        <family val="1"/>
      </rPr>
      <t xml:space="preserve"> </t>
    </r>
    <r>
      <rPr>
        <u/>
        <sz val="11"/>
        <rFont val="Times New Roman"/>
        <family val="1"/>
      </rPr>
      <t>Sponsor:</t>
    </r>
    <r>
      <rPr>
        <sz val="11"/>
        <rFont val="Times New Roman"/>
        <family val="1"/>
      </rPr>
      <t xml:space="preserve"> Enter the name of the agency or company that will fund the project.
</t>
    </r>
    <r>
      <rPr>
        <b/>
        <sz val="11"/>
        <rFont val="Times New Roman"/>
        <family val="1"/>
      </rPr>
      <t>Example:</t>
    </r>
    <r>
      <rPr>
        <sz val="11"/>
        <rFont val="Times New Roman"/>
        <family val="1"/>
      </rPr>
      <t xml:space="preserve"> National Institutes of Health
</t>
    </r>
    <r>
      <rPr>
        <b/>
        <sz val="11"/>
        <rFont val="Times New Roman"/>
        <family val="1"/>
      </rPr>
      <t>3.</t>
    </r>
    <r>
      <rPr>
        <sz val="11"/>
        <rFont val="Times New Roman"/>
        <family val="1"/>
      </rPr>
      <t xml:space="preserve"> </t>
    </r>
    <r>
      <rPr>
        <u/>
        <sz val="11"/>
        <rFont val="Times New Roman"/>
        <family val="1"/>
      </rPr>
      <t>Working Title:</t>
    </r>
    <r>
      <rPr>
        <sz val="11"/>
        <rFont val="Times New Roman"/>
        <family val="1"/>
      </rPr>
      <t xml:space="preserve"> Enter the title of your project.
</t>
    </r>
    <r>
      <rPr>
        <b/>
        <sz val="11"/>
        <rFont val="Times New Roman"/>
        <family val="1"/>
      </rPr>
      <t>4.</t>
    </r>
    <r>
      <rPr>
        <sz val="11"/>
        <rFont val="Times New Roman"/>
        <family val="1"/>
      </rPr>
      <t xml:space="preserve"> </t>
    </r>
    <r>
      <rPr>
        <u/>
        <sz val="11"/>
        <rFont val="Times New Roman"/>
        <family val="1"/>
      </rPr>
      <t>Proposed Begin Date:</t>
    </r>
    <r>
      <rPr>
        <sz val="11"/>
        <rFont val="Times New Roman"/>
        <family val="1"/>
      </rPr>
      <t xml:space="preserve"> Enter the date your project will begin. 
</t>
    </r>
    <r>
      <rPr>
        <b/>
        <sz val="11"/>
        <rFont val="Times New Roman"/>
        <family val="1"/>
      </rPr>
      <t>5.</t>
    </r>
    <r>
      <rPr>
        <sz val="11"/>
        <rFont val="Times New Roman"/>
        <family val="1"/>
      </rPr>
      <t xml:space="preserve"> </t>
    </r>
    <r>
      <rPr>
        <u/>
        <sz val="11"/>
        <rFont val="Times New Roman"/>
        <family val="1"/>
      </rPr>
      <t>Project Duration:</t>
    </r>
    <r>
      <rPr>
        <sz val="11"/>
        <rFont val="Times New Roman"/>
        <family val="1"/>
      </rPr>
      <t xml:space="preserve">  Enter the number of months OR years for which you are requesting funding.
</t>
    </r>
    <r>
      <rPr>
        <b/>
        <sz val="11"/>
        <rFont val="Times New Roman"/>
        <family val="1"/>
      </rPr>
      <t>6.</t>
    </r>
    <r>
      <rPr>
        <u/>
        <sz val="11"/>
        <rFont val="Times New Roman"/>
        <family val="1"/>
      </rPr>
      <t xml:space="preserve"> End Date:</t>
    </r>
    <r>
      <rPr>
        <sz val="11"/>
        <rFont val="Times New Roman"/>
        <family val="1"/>
      </rPr>
      <t xml:space="preserve"> This field will calculate based on the information entered in the “Proposed Begin Date” and “Project Duration” fields.
</t>
    </r>
    <r>
      <rPr>
        <b/>
        <sz val="11"/>
        <rFont val="Times New Roman"/>
        <family val="1"/>
      </rPr>
      <t>7.</t>
    </r>
    <r>
      <rPr>
        <sz val="11"/>
        <rFont val="Times New Roman"/>
        <family val="1"/>
      </rPr>
      <t xml:space="preserve"> </t>
    </r>
    <r>
      <rPr>
        <u/>
        <sz val="11"/>
        <rFont val="Times New Roman"/>
        <family val="1"/>
      </rPr>
      <t>Project Type:</t>
    </r>
    <r>
      <rPr>
        <sz val="11"/>
        <rFont val="Times New Roman"/>
        <family val="1"/>
      </rPr>
      <t xml:space="preserve"> Select the most descriptive project type from the dropdown list: </t>
    </r>
    <r>
      <rPr>
        <b/>
        <sz val="11"/>
        <rFont val="Times New Roman"/>
        <family val="1"/>
      </rPr>
      <t>Research</t>
    </r>
    <r>
      <rPr>
        <sz val="11"/>
        <rFont val="Times New Roman"/>
        <family val="1"/>
      </rPr>
      <t xml:space="preserve">, </t>
    </r>
    <r>
      <rPr>
        <b/>
        <sz val="11"/>
        <rFont val="Times New Roman"/>
        <family val="1"/>
      </rPr>
      <t>Instruction</t>
    </r>
    <r>
      <rPr>
        <sz val="11"/>
        <rFont val="Times New Roman"/>
        <family val="1"/>
      </rPr>
      <t xml:space="preserve">, or </t>
    </r>
    <r>
      <rPr>
        <b/>
        <sz val="11"/>
        <rFont val="Times New Roman"/>
        <family val="1"/>
      </rPr>
      <t>Public Service/Other</t>
    </r>
    <r>
      <rPr>
        <sz val="11"/>
        <rFont val="Times New Roman"/>
        <family val="1"/>
      </rPr>
      <t xml:space="preserve">.
</t>
    </r>
  </si>
  <si>
    <r>
      <rPr>
        <b/>
        <sz val="11"/>
        <rFont val="Times New Roman"/>
        <family val="1"/>
      </rPr>
      <t>a.</t>
    </r>
    <r>
      <rPr>
        <sz val="11"/>
        <rFont val="Times New Roman"/>
        <family val="1"/>
      </rPr>
      <t xml:space="preserve"> </t>
    </r>
    <r>
      <rPr>
        <b/>
        <sz val="11"/>
        <rFont val="Times New Roman"/>
        <family val="1"/>
      </rPr>
      <t>TDC</t>
    </r>
    <r>
      <rPr>
        <sz val="11"/>
        <rFont val="Times New Roman"/>
        <family val="1"/>
      </rPr>
      <t xml:space="preserve"> =  Total Direct Costs
</t>
    </r>
    <r>
      <rPr>
        <b/>
        <sz val="11"/>
        <rFont val="Times New Roman"/>
        <family val="1"/>
      </rPr>
      <t>b.</t>
    </r>
    <r>
      <rPr>
        <sz val="11"/>
        <rFont val="Times New Roman"/>
        <family val="1"/>
      </rPr>
      <t xml:space="preserve"> </t>
    </r>
    <r>
      <rPr>
        <b/>
        <sz val="11"/>
        <rFont val="Times New Roman"/>
        <family val="1"/>
      </rPr>
      <t>MTDC</t>
    </r>
    <r>
      <rPr>
        <sz val="11"/>
        <rFont val="Times New Roman"/>
        <family val="1"/>
      </rPr>
      <t xml:space="preserve"> = Modified Total Direct Costs: Certain cost categories are excluded from total direct costs prior to applying F&amp;A: equipment, tuition, participant costs (if any), space rental, and others defined in the UWM Indirect Cost Rate Agreement.
</t>
    </r>
    <r>
      <rPr>
        <b/>
        <sz val="11"/>
        <rFont val="Times New Roman"/>
        <family val="1"/>
      </rPr>
      <t>c.</t>
    </r>
    <r>
      <rPr>
        <sz val="11"/>
        <rFont val="Times New Roman"/>
        <family val="1"/>
      </rPr>
      <t xml:space="preserve"> </t>
    </r>
    <r>
      <rPr>
        <b/>
        <sz val="11"/>
        <rFont val="Times New Roman"/>
        <family val="1"/>
      </rPr>
      <t>Other</t>
    </r>
    <r>
      <rPr>
        <sz val="11"/>
        <rFont val="Times New Roman"/>
        <family val="1"/>
      </rPr>
      <t xml:space="preserve"> = Some sponsors require that certain cost categories to be excluded from the application of F&amp;A (Indirect) Costs. Click the checkbox(es) to </t>
    </r>
    <r>
      <rPr>
        <u/>
        <sz val="11"/>
        <rFont val="Times New Roman"/>
        <family val="1"/>
      </rPr>
      <t>EXCLUDE</t>
    </r>
    <r>
      <rPr>
        <sz val="11"/>
        <rFont val="Times New Roman"/>
        <family val="1"/>
      </rPr>
      <t xml:space="preserve"> cost categories from the application of F&amp;A (Indirect) Costs.
</t>
    </r>
    <r>
      <rPr>
        <b/>
        <sz val="11"/>
        <rFont val="Times New Roman"/>
        <family val="1"/>
      </rPr>
      <t>Example:</t>
    </r>
    <r>
      <rPr>
        <sz val="11"/>
        <rFont val="Times New Roman"/>
        <family val="1"/>
      </rPr>
      <t xml:space="preserve"> A sponsr does not allow F&amp;A (Indirect) costs to be applied to any cost category other than Salaries and Wages.  In this case all categories except Salaries/Wages should be checked.
</t>
    </r>
  </si>
  <si>
    <r>
      <t xml:space="preserve">For each non-student individual for whom salary is being requested in the proposal, provide the information for the following items a. - f. in Budget Period 1 even if no salary is requested until subsequent years. 
</t>
    </r>
    <r>
      <rPr>
        <b/>
        <sz val="11"/>
        <rFont val="Times New Roman"/>
        <family val="1"/>
      </rPr>
      <t>a.</t>
    </r>
    <r>
      <rPr>
        <sz val="11"/>
        <rFont val="Times New Roman"/>
        <family val="1"/>
      </rPr>
      <t xml:space="preserve"> </t>
    </r>
    <r>
      <rPr>
        <u/>
        <sz val="11"/>
        <rFont val="Times New Roman"/>
        <family val="1"/>
      </rPr>
      <t>Name:</t>
    </r>
    <r>
      <rPr>
        <sz val="11"/>
        <rFont val="Times New Roman"/>
        <family val="1"/>
      </rPr>
      <t xml:space="preserve"> Enter name in the “Name” column
</t>
    </r>
    <r>
      <rPr>
        <b/>
        <sz val="11"/>
        <rFont val="Times New Roman"/>
        <family val="1"/>
      </rPr>
      <t>b.</t>
    </r>
    <r>
      <rPr>
        <sz val="11"/>
        <rFont val="Times New Roman"/>
        <family val="1"/>
      </rPr>
      <t xml:space="preserve"> </t>
    </r>
    <r>
      <rPr>
        <u/>
        <sz val="11"/>
        <rFont val="Times New Roman"/>
        <family val="1"/>
      </rPr>
      <t>Role:</t>
    </r>
    <r>
      <rPr>
        <sz val="11"/>
        <rFont val="Times New Roman"/>
        <family val="1"/>
      </rPr>
      <t xml:space="preserve"> Select that individual’s role in the project from dropdown list: </t>
    </r>
    <r>
      <rPr>
        <b/>
        <sz val="11"/>
        <rFont val="Times New Roman"/>
        <family val="1"/>
      </rPr>
      <t>PI</t>
    </r>
    <r>
      <rPr>
        <sz val="11"/>
        <rFont val="Times New Roman"/>
        <family val="1"/>
      </rPr>
      <t xml:space="preserve">, </t>
    </r>
    <r>
      <rPr>
        <b/>
        <sz val="11"/>
        <rFont val="Times New Roman"/>
        <family val="1"/>
      </rPr>
      <t>Co-PI</t>
    </r>
    <r>
      <rPr>
        <sz val="11"/>
        <rFont val="Times New Roman"/>
        <family val="1"/>
      </rPr>
      <t xml:space="preserve">, </t>
    </r>
    <r>
      <rPr>
        <b/>
        <sz val="11"/>
        <rFont val="Times New Roman"/>
        <family val="1"/>
      </rPr>
      <t>Post Doc</t>
    </r>
    <r>
      <rPr>
        <sz val="11"/>
        <rFont val="Times New Roman"/>
        <family val="1"/>
      </rPr>
      <t xml:space="preserve">, or </t>
    </r>
    <r>
      <rPr>
        <b/>
        <sz val="11"/>
        <rFont val="Times New Roman"/>
        <family val="1"/>
      </rPr>
      <t>Other</t>
    </r>
    <r>
      <rPr>
        <sz val="11"/>
        <rFont val="Times New Roman"/>
        <family val="1"/>
      </rPr>
      <t xml:space="preserve">.
</t>
    </r>
    <r>
      <rPr>
        <b/>
        <sz val="11"/>
        <rFont val="Times New Roman"/>
        <family val="1"/>
      </rPr>
      <t>c.</t>
    </r>
    <r>
      <rPr>
        <sz val="11"/>
        <rFont val="Times New Roman"/>
        <family val="1"/>
      </rPr>
      <t xml:space="preserve"> </t>
    </r>
    <r>
      <rPr>
        <u/>
        <sz val="11"/>
        <rFont val="Times New Roman"/>
        <family val="1"/>
      </rPr>
      <t>Pay Basis:</t>
    </r>
    <r>
      <rPr>
        <sz val="11"/>
        <rFont val="Times New Roman"/>
        <family val="1"/>
      </rPr>
      <t xml:space="preserve"> Select the appropriate Pay Basis from dropdown box: </t>
    </r>
    <r>
      <rPr>
        <b/>
        <sz val="11"/>
        <rFont val="Times New Roman"/>
        <family val="1"/>
      </rPr>
      <t>Academic</t>
    </r>
    <r>
      <rPr>
        <sz val="11"/>
        <rFont val="Times New Roman"/>
        <family val="1"/>
      </rPr>
      <t xml:space="preserve">, </t>
    </r>
    <r>
      <rPr>
        <b/>
        <sz val="11"/>
        <rFont val="Times New Roman"/>
        <family val="1"/>
      </rPr>
      <t>Annual</t>
    </r>
    <r>
      <rPr>
        <sz val="11"/>
        <rFont val="Times New Roman"/>
        <family val="1"/>
      </rPr>
      <t xml:space="preserve">, </t>
    </r>
    <r>
      <rPr>
        <b/>
        <sz val="11"/>
        <rFont val="Times New Roman"/>
        <family val="1"/>
      </rPr>
      <t>Classified</t>
    </r>
    <r>
      <rPr>
        <sz val="11"/>
        <rFont val="Times New Roman"/>
        <family val="1"/>
      </rPr>
      <t xml:space="preserve">, or </t>
    </r>
    <r>
      <rPr>
        <b/>
        <sz val="11"/>
        <rFont val="Times New Roman"/>
        <family val="1"/>
      </rPr>
      <t>LTE</t>
    </r>
    <r>
      <rPr>
        <sz val="11"/>
        <rFont val="Times New Roman"/>
        <family val="1"/>
      </rPr>
      <t xml:space="preserve"> (Limited Term Employee).
</t>
    </r>
    <r>
      <rPr>
        <b/>
        <sz val="11"/>
        <rFont val="Times New Roman"/>
        <family val="1"/>
      </rPr>
      <t>d.</t>
    </r>
    <r>
      <rPr>
        <sz val="11"/>
        <rFont val="Times New Roman"/>
        <family val="1"/>
      </rPr>
      <t xml:space="preserve"> </t>
    </r>
    <r>
      <rPr>
        <u/>
        <sz val="11"/>
        <rFont val="Times New Roman"/>
        <family val="1"/>
      </rPr>
      <t>Base Pay:</t>
    </r>
    <r>
      <rPr>
        <sz val="11"/>
        <rFont val="Times New Roman"/>
        <family val="1"/>
      </rPr>
      <t xml:space="preserve"> For unclassified individuals, enter that person’s annual salary amount; for classified individuals, enter the hourly rate as the base pay, 
</t>
    </r>
    <r>
      <rPr>
        <b/>
        <sz val="11"/>
        <rFont val="Arial"/>
        <family val="2"/>
      </rPr>
      <t/>
    </r>
  </si>
  <si>
    <r>
      <rPr>
        <b/>
        <sz val="11"/>
        <rFont val="Times New Roman"/>
        <family val="1"/>
      </rPr>
      <t>e.</t>
    </r>
    <r>
      <rPr>
        <sz val="11"/>
        <rFont val="Times New Roman"/>
        <family val="1"/>
      </rPr>
      <t xml:space="preserve"> </t>
    </r>
    <r>
      <rPr>
        <u/>
        <sz val="11"/>
        <rFont val="Times New Roman"/>
        <family val="1"/>
      </rPr>
      <t>Period:</t>
    </r>
    <r>
      <rPr>
        <sz val="11"/>
        <rFont val="Times New Roman"/>
        <family val="1"/>
      </rPr>
      <t xml:space="preserve"> From the dropdown list, select the time period within which sponsor support is requested </t>
    </r>
    <r>
      <rPr>
        <b/>
        <sz val="11"/>
        <rFont val="Times New Roman"/>
        <family val="1"/>
      </rPr>
      <t>Academic Year</t>
    </r>
    <r>
      <rPr>
        <sz val="11"/>
        <rFont val="Times New Roman"/>
        <family val="1"/>
      </rPr>
      <t xml:space="preserve">, </t>
    </r>
    <r>
      <rPr>
        <b/>
        <sz val="11"/>
        <rFont val="Times New Roman"/>
        <family val="1"/>
      </rPr>
      <t>Summer</t>
    </r>
    <r>
      <rPr>
        <sz val="11"/>
        <rFont val="Times New Roman"/>
        <family val="1"/>
      </rPr>
      <t xml:space="preserve">, or </t>
    </r>
    <r>
      <rPr>
        <b/>
        <sz val="11"/>
        <rFont val="Times New Roman"/>
        <family val="1"/>
      </rPr>
      <t>Annual</t>
    </r>
    <r>
      <rPr>
        <sz val="11"/>
        <rFont val="Times New Roman"/>
        <family val="1"/>
      </rPr>
      <t xml:space="preserve">. If you request support for an individual for more than one period, you must enter information for any additional period on an additional line. 
</t>
    </r>
    <r>
      <rPr>
        <b/>
        <sz val="11"/>
        <rFont val="Times New Roman"/>
        <family val="1"/>
      </rPr>
      <t>Example:</t>
    </r>
    <r>
      <rPr>
        <sz val="11"/>
        <rFont val="Times New Roman"/>
        <family val="1"/>
      </rPr>
      <t xml:space="preserve"> If an individual on an Academic (9-month) pay basis requests support during the academic year </t>
    </r>
    <r>
      <rPr>
        <b/>
        <sz val="11"/>
        <rFont val="Times New Roman"/>
        <family val="1"/>
      </rPr>
      <t>AND</t>
    </r>
    <r>
      <rPr>
        <sz val="11"/>
        <rFont val="Times New Roman"/>
        <family val="1"/>
      </rPr>
      <t xml:space="preserve"> during the summer, information for the academic year period needs to be entered on one line and information for the summer period needs to be entered on an additional line.
The Period selected for an individual should be consistent with his/her Pay Basis. For an academic year pay basis, the Period should be either Academic or Summer. For an Annual, Classified, or LTE pay basis, the Period should be Annual.
</t>
    </r>
  </si>
  <si>
    <r>
      <rPr>
        <b/>
        <sz val="11"/>
        <rFont val="Times New Roman"/>
        <family val="1"/>
      </rPr>
      <t>f.</t>
    </r>
    <r>
      <rPr>
        <sz val="11"/>
        <rFont val="Times New Roman"/>
        <family val="1"/>
      </rPr>
      <t xml:space="preserve"> </t>
    </r>
    <r>
      <rPr>
        <u/>
        <sz val="11"/>
        <rFont val="Times New Roman"/>
        <family val="1"/>
      </rPr>
      <t># of Months:</t>
    </r>
    <r>
      <rPr>
        <sz val="11"/>
        <rFont val="Times New Roman"/>
        <family val="1"/>
      </rPr>
      <t xml:space="preserve"> Enter the number of months for which support is requested. This number must be equal to or less than the number of months in the </t>
    </r>
    <r>
      <rPr>
        <b/>
        <sz val="11"/>
        <rFont val="Times New Roman"/>
        <family val="1"/>
      </rPr>
      <t>Period</t>
    </r>
    <r>
      <rPr>
        <sz val="11"/>
        <rFont val="Times New Roman"/>
        <family val="1"/>
      </rPr>
      <t xml:space="preserve"> box. If not, the number in the </t>
    </r>
    <r>
      <rPr>
        <b/>
        <sz val="11"/>
        <rFont val="Times New Roman"/>
        <family val="1"/>
      </rPr>
      <t># of Months</t>
    </r>
    <r>
      <rPr>
        <sz val="11"/>
        <rFont val="Times New Roman"/>
        <family val="1"/>
      </rPr>
      <t xml:space="preserve"> box will display in red, indicating an error that must be corrected before proceeding.
</t>
    </r>
    <r>
      <rPr>
        <b/>
        <sz val="11"/>
        <rFont val="Times New Roman"/>
        <family val="1"/>
      </rPr>
      <t>Example</t>
    </r>
    <r>
      <rPr>
        <sz val="11"/>
        <rFont val="Times New Roman"/>
        <family val="1"/>
      </rPr>
      <t xml:space="preserve">: If you selected </t>
    </r>
    <r>
      <rPr>
        <b/>
        <sz val="11"/>
        <rFont val="Times New Roman"/>
        <family val="1"/>
      </rPr>
      <t>Academic Year</t>
    </r>
    <r>
      <rPr>
        <sz val="11"/>
        <rFont val="Times New Roman"/>
        <family val="1"/>
      </rPr>
      <t xml:space="preserve"> and entered </t>
    </r>
    <r>
      <rPr>
        <b/>
        <sz val="11"/>
        <rFont val="Times New Roman"/>
        <family val="1"/>
      </rPr>
      <t>10</t>
    </r>
    <r>
      <rPr>
        <sz val="11"/>
        <rFont val="Times New Roman"/>
        <family val="1"/>
      </rPr>
      <t xml:space="preserve"> for the number of months for which support is requested, the </t>
    </r>
    <r>
      <rPr>
        <b/>
        <sz val="11"/>
        <rFont val="Times New Roman"/>
        <family val="1"/>
      </rPr>
      <t>10</t>
    </r>
    <r>
      <rPr>
        <sz val="11"/>
        <rFont val="Times New Roman"/>
        <family val="1"/>
      </rPr>
      <t xml:space="preserve"> will display in red.
</t>
    </r>
    <r>
      <rPr>
        <b/>
        <sz val="11"/>
        <rFont val="Times New Roman"/>
        <family val="1"/>
      </rPr>
      <t>g.</t>
    </r>
    <r>
      <rPr>
        <sz val="11"/>
        <rFont val="Times New Roman"/>
        <family val="1"/>
      </rPr>
      <t xml:space="preserve"> </t>
    </r>
    <r>
      <rPr>
        <u/>
        <sz val="11"/>
        <rFont val="Times New Roman"/>
        <family val="1"/>
      </rPr>
      <t>% Effort:</t>
    </r>
    <r>
      <rPr>
        <sz val="11"/>
        <rFont val="Times New Roman"/>
        <family val="1"/>
      </rPr>
      <t xml:space="preserve"> Enter the percent of effort for which funding is being requested. The percent of effort must be equal to or less than 100%. If not, the % will display in red, indicating an error that must be corrected before proceeding.</t>
    </r>
  </si>
  <si>
    <r>
      <rPr>
        <b/>
        <sz val="11"/>
        <rFont val="Times New Roman"/>
        <family val="1"/>
      </rPr>
      <t>h.</t>
    </r>
    <r>
      <rPr>
        <sz val="11"/>
        <rFont val="Times New Roman"/>
        <family val="1"/>
      </rPr>
      <t xml:space="preserve"> </t>
    </r>
    <r>
      <rPr>
        <u/>
        <sz val="11"/>
        <rFont val="Times New Roman"/>
        <family val="1"/>
      </rPr>
      <t>The other cells in the row will calculate automatically based on the information entered above.</t>
    </r>
    <r>
      <rPr>
        <sz val="11"/>
        <rFont val="Times New Roman"/>
        <family val="1"/>
      </rPr>
      <t xml:space="preserve">
     • </t>
    </r>
    <r>
      <rPr>
        <u/>
        <sz val="11"/>
        <rFont val="Times New Roman"/>
        <family val="1"/>
      </rPr>
      <t>Person Months</t>
    </r>
    <r>
      <rPr>
        <sz val="11"/>
        <rFont val="Times New Roman"/>
        <family val="1"/>
      </rPr>
      <t xml:space="preserve">
     • </t>
    </r>
    <r>
      <rPr>
        <u/>
        <sz val="11"/>
        <rFont val="Times New Roman"/>
        <family val="1"/>
      </rPr>
      <t>Requested Salary</t>
    </r>
    <r>
      <rPr>
        <sz val="11"/>
        <rFont val="Times New Roman"/>
        <family val="1"/>
      </rPr>
      <t xml:space="preserve">
     • </t>
    </r>
    <r>
      <rPr>
        <u/>
        <sz val="11"/>
        <rFont val="Times New Roman"/>
        <family val="1"/>
      </rPr>
      <t>Fringe Rate</t>
    </r>
    <r>
      <rPr>
        <sz val="11"/>
        <rFont val="Times New Roman"/>
        <family val="1"/>
      </rPr>
      <t xml:space="preserve">
     • </t>
    </r>
    <r>
      <rPr>
        <u/>
        <sz val="11"/>
        <rFont val="Times New Roman"/>
        <family val="1"/>
      </rPr>
      <t>Fringe Benefits</t>
    </r>
    <r>
      <rPr>
        <sz val="11"/>
        <rFont val="Times New Roman"/>
        <family val="1"/>
      </rPr>
      <t xml:space="preserve">
     • </t>
    </r>
    <r>
      <rPr>
        <u/>
        <sz val="11"/>
        <rFont val="Times New Roman"/>
        <family val="1"/>
      </rPr>
      <t>Row Total</t>
    </r>
    <r>
      <rPr>
        <sz val="11"/>
        <rFont val="Times New Roman"/>
        <family val="1"/>
      </rPr>
      <t xml:space="preserve">
</t>
    </r>
    <r>
      <rPr>
        <b/>
        <sz val="11"/>
        <rFont val="Times New Roman"/>
        <family val="1"/>
      </rPr>
      <t>i.</t>
    </r>
    <r>
      <rPr>
        <sz val="11"/>
        <rFont val="Times New Roman"/>
        <family val="1"/>
      </rPr>
      <t xml:space="preserve"> If you request support for an individual for more than one period, you must enter information for any additional period on an additional line. 
</t>
    </r>
    <r>
      <rPr>
        <b/>
        <sz val="11"/>
        <rFont val="Times New Roman"/>
        <family val="1"/>
      </rPr>
      <t>Example:</t>
    </r>
    <r>
      <rPr>
        <sz val="11"/>
        <rFont val="Times New Roman"/>
        <family val="1"/>
      </rPr>
      <t xml:space="preserve"> If an individual on an Academic (9-month) pay basis requests support during the academic year </t>
    </r>
    <r>
      <rPr>
        <b/>
        <sz val="11"/>
        <rFont val="Times New Roman"/>
        <family val="1"/>
      </rPr>
      <t>AND</t>
    </r>
    <r>
      <rPr>
        <sz val="11"/>
        <rFont val="Times New Roman"/>
        <family val="1"/>
      </rPr>
      <t xml:space="preserve"> during the summer, information for the academic year period needs to be entered on one line and information for the summer period needs to be entered on an additional line.</t>
    </r>
  </si>
  <si>
    <r>
      <rPr>
        <b/>
        <sz val="11"/>
        <rFont val="Times New Roman"/>
        <family val="1"/>
      </rPr>
      <t>1.</t>
    </r>
    <r>
      <rPr>
        <sz val="11"/>
        <rFont val="Times New Roman"/>
        <family val="1"/>
      </rPr>
      <t xml:space="preserve"> List each item that individually costs $5,000 or more and has a useful life of more than one year. 
</t>
    </r>
    <r>
      <rPr>
        <b/>
        <sz val="11"/>
        <rFont val="Times New Roman"/>
        <family val="1"/>
      </rPr>
      <t>2.</t>
    </r>
    <r>
      <rPr>
        <sz val="11"/>
        <rFont val="Times New Roman"/>
        <family val="1"/>
      </rPr>
      <t xml:space="preserve"> This definition also includes construction/fabrication parts for a unit that once constructed will have a value of $5,000 or more as well as permanent additions to libraries. Such items should be listed in this section.
</t>
    </r>
    <r>
      <rPr>
        <b/>
        <u/>
        <sz val="11"/>
        <rFont val="Times New Roman"/>
        <family val="1"/>
      </rPr>
      <t>NOTES:</t>
    </r>
    <r>
      <rPr>
        <sz val="11"/>
        <rFont val="Times New Roman"/>
        <family val="1"/>
      </rPr>
      <t xml:space="preserve"> 
</t>
    </r>
  </si>
  <si>
    <r>
      <rPr>
        <b/>
        <sz val="11"/>
        <rFont val="Times New Roman"/>
        <family val="1"/>
      </rPr>
      <t>1.</t>
    </r>
    <r>
      <rPr>
        <sz val="11"/>
        <rFont val="Times New Roman"/>
        <family val="1"/>
      </rPr>
      <t xml:space="preserve"> </t>
    </r>
    <r>
      <rPr>
        <u/>
        <sz val="11"/>
        <rFont val="Times New Roman"/>
        <family val="1"/>
      </rPr>
      <t>Domestic:</t>
    </r>
    <r>
      <rPr>
        <sz val="11"/>
        <rFont val="Times New Roman"/>
        <family val="1"/>
      </rPr>
      <t xml:space="preserve"> - Pertains to travel within the U.S., Canada, Mexico, or U.S. territories.  Enter city, state, and country of destination(s) and enter the total cost for transportation, lodging, meals, and other travel-related costs necessary to conduct the project and/or to attend professional meetings.
</t>
    </r>
    <r>
      <rPr>
        <b/>
        <sz val="11"/>
        <rFont val="Times New Roman"/>
        <family val="1"/>
      </rPr>
      <t>2.</t>
    </r>
    <r>
      <rPr>
        <sz val="11"/>
        <rFont val="Times New Roman"/>
        <family val="1"/>
      </rPr>
      <t xml:space="preserve"> </t>
    </r>
    <r>
      <rPr>
        <u/>
        <sz val="11"/>
        <rFont val="Times New Roman"/>
        <family val="1"/>
      </rPr>
      <t>Foreign:</t>
    </r>
    <r>
      <rPr>
        <sz val="11"/>
        <rFont val="Times New Roman"/>
        <family val="1"/>
      </rPr>
      <t xml:space="preserve"> – If travel includes destinations outside the U.S., Canada, Mexico, or U.S. territories.  Enter city, state, and country of destination(s) and enter the total cost for transportation, lodging, meals, and other travel-related costs necessary to conduct the project and/or to attend professional meetings.
</t>
    </r>
  </si>
  <si>
    <r>
      <rPr>
        <b/>
        <sz val="11"/>
        <rFont val="Times New Roman"/>
        <family val="1"/>
      </rPr>
      <t>1.</t>
    </r>
    <r>
      <rPr>
        <sz val="11"/>
        <rFont val="Times New Roman"/>
        <family val="1"/>
      </rPr>
      <t xml:space="preserve"> </t>
    </r>
    <r>
      <rPr>
        <u/>
        <sz val="11"/>
        <rFont val="Times New Roman"/>
        <family val="1"/>
      </rPr>
      <t>Materials &amp; Supplies:</t>
    </r>
    <r>
      <rPr>
        <sz val="11"/>
        <rFont val="Times New Roman"/>
        <family val="1"/>
      </rPr>
      <t xml:space="preserve"> Describe and enter the total cost of items that individually cost less than $5,000, or items with a useful life of less than one year. 
</t>
    </r>
    <r>
      <rPr>
        <b/>
        <sz val="11"/>
        <rFont val="Times New Roman"/>
        <family val="1"/>
      </rPr>
      <t>Examples:</t>
    </r>
    <r>
      <rPr>
        <sz val="11"/>
        <rFont val="Times New Roman"/>
        <family val="1"/>
      </rPr>
      <t xml:space="preserve"> Glassware, microscopes, desktop or laptop computers, printers.
</t>
    </r>
    <r>
      <rPr>
        <b/>
        <sz val="11"/>
        <rFont val="Times New Roman"/>
        <family val="1"/>
      </rPr>
      <t>2.</t>
    </r>
    <r>
      <rPr>
        <sz val="11"/>
        <rFont val="Times New Roman"/>
        <family val="1"/>
      </rPr>
      <t xml:space="preserve"> </t>
    </r>
    <r>
      <rPr>
        <u/>
        <sz val="11"/>
        <rFont val="Times New Roman"/>
        <family val="1"/>
      </rPr>
      <t>Publication Costs:</t>
    </r>
    <r>
      <rPr>
        <sz val="11"/>
        <rFont val="Times New Roman"/>
        <family val="1"/>
      </rPr>
      <t xml:space="preserve"> Page charges for journal publications, graphics, binding materials, etc.
</t>
    </r>
    <r>
      <rPr>
        <b/>
        <sz val="11"/>
        <rFont val="Times New Roman"/>
        <family val="1"/>
      </rPr>
      <t>3.</t>
    </r>
    <r>
      <rPr>
        <sz val="11"/>
        <rFont val="Times New Roman"/>
        <family val="1"/>
      </rPr>
      <t xml:space="preserve"> </t>
    </r>
    <r>
      <rPr>
        <u/>
        <sz val="11"/>
        <rFont val="Times New Roman"/>
        <family val="1"/>
      </rPr>
      <t>Consultants:</t>
    </r>
    <r>
      <rPr>
        <sz val="11"/>
        <rFont val="Times New Roman"/>
        <family val="1"/>
      </rPr>
      <t xml:space="preserve"> Non-UW System employees hired to consult on a specific aspect of the project. Services of UW System employees should be acquired through a UW System Institution subaward.
</t>
    </r>
    <r>
      <rPr>
        <b/>
        <sz val="11"/>
        <rFont val="Times New Roman"/>
        <family val="1"/>
      </rPr>
      <t>4.</t>
    </r>
    <r>
      <rPr>
        <sz val="11"/>
        <rFont val="Times New Roman"/>
        <family val="1"/>
      </rPr>
      <t xml:space="preserve"> </t>
    </r>
    <r>
      <rPr>
        <u/>
        <sz val="11"/>
        <rFont val="Times New Roman"/>
        <family val="1"/>
      </rPr>
      <t>Maintenance:</t>
    </r>
    <r>
      <rPr>
        <sz val="11"/>
        <rFont val="Times New Roman"/>
        <family val="1"/>
      </rPr>
      <t xml:space="preserve"> Maintenance or service contracts to maintain or repair equipment or various machines.
</t>
    </r>
    <r>
      <rPr>
        <b/>
        <sz val="11"/>
        <rFont val="Times New Roman"/>
        <family val="1"/>
      </rPr>
      <t>5.</t>
    </r>
    <r>
      <rPr>
        <sz val="11"/>
        <rFont val="Times New Roman"/>
        <family val="1"/>
      </rPr>
      <t xml:space="preserve"> </t>
    </r>
    <r>
      <rPr>
        <u/>
        <sz val="11"/>
        <rFont val="Times New Roman"/>
        <family val="1"/>
      </rPr>
      <t>Other:</t>
    </r>
    <r>
      <rPr>
        <sz val="11"/>
        <rFont val="Times New Roman"/>
        <family val="1"/>
      </rPr>
      <t xml:space="preserve">
</t>
    </r>
  </si>
  <si>
    <r>
      <rPr>
        <b/>
        <sz val="11"/>
        <rFont val="Times New Roman"/>
        <family val="1"/>
      </rPr>
      <t>a.</t>
    </r>
    <r>
      <rPr>
        <sz val="11"/>
        <rFont val="Times New Roman"/>
        <family val="1"/>
      </rPr>
      <t xml:space="preserve"> </t>
    </r>
    <r>
      <rPr>
        <u/>
        <sz val="11"/>
        <rFont val="Times New Roman"/>
        <family val="1"/>
      </rPr>
      <t>Tuition:</t>
    </r>
    <r>
      <rPr>
        <sz val="11"/>
        <rFont val="Times New Roman"/>
        <family val="1"/>
      </rPr>
      <t xml:space="preserve"> Includes resident tuition, additional resident tuition and non-resident tuition remission (NRTR) associated with graduate assistant personnel listed in the Personnel Section. These costs are calculated from information entered in the Graduate Assistant Personnel section and the results  are entered in this section.
</t>
    </r>
    <r>
      <rPr>
        <b/>
        <sz val="11"/>
        <rFont val="Times New Roman"/>
        <family val="1"/>
      </rPr>
      <t>b.</t>
    </r>
    <r>
      <rPr>
        <sz val="11"/>
        <rFont val="Times New Roman"/>
        <family val="1"/>
      </rPr>
      <t xml:space="preserve"> </t>
    </r>
    <r>
      <rPr>
        <u/>
        <sz val="11"/>
        <rFont val="Times New Roman"/>
        <family val="1"/>
      </rPr>
      <t>Other:</t>
    </r>
    <r>
      <rPr>
        <sz val="11"/>
        <rFont val="Times New Roman"/>
        <family val="1"/>
      </rPr>
      <t xml:space="preserve"> Includes animal care per diem, postage/express delivery, telephone (long distance or dedicated lines), research subject payments, computer services/software, etc.
</t>
    </r>
    <r>
      <rPr>
        <b/>
        <sz val="11"/>
        <rFont val="Times New Roman"/>
        <family val="1"/>
      </rPr>
      <t>c.</t>
    </r>
    <r>
      <rPr>
        <sz val="11"/>
        <rFont val="Times New Roman"/>
        <family val="1"/>
      </rPr>
      <t xml:space="preserve"> Additional categories may be listed in the empty lines as needed.
</t>
    </r>
  </si>
  <si>
    <r>
      <t xml:space="preserve">For each different rate of student hourly pay
</t>
    </r>
    <r>
      <rPr>
        <b/>
        <sz val="11"/>
        <rFont val="Times New Roman"/>
        <family val="1"/>
      </rPr>
      <t>a.</t>
    </r>
    <r>
      <rPr>
        <sz val="11"/>
        <rFont val="Times New Roman"/>
        <family val="1"/>
      </rPr>
      <t xml:space="preserve"> </t>
    </r>
    <r>
      <rPr>
        <u/>
        <sz val="11"/>
        <rFont val="Times New Roman"/>
        <family val="1"/>
      </rPr>
      <t>Student Hourly:</t>
    </r>
    <r>
      <rPr>
        <sz val="11"/>
        <rFont val="Times New Roman"/>
        <family val="1"/>
      </rPr>
      <t xml:space="preserve"> Enter the type of activity to be performed.
</t>
    </r>
    <r>
      <rPr>
        <b/>
        <sz val="11"/>
        <rFont val="Times New Roman"/>
        <family val="1"/>
      </rPr>
      <t>b.</t>
    </r>
    <r>
      <rPr>
        <sz val="11"/>
        <rFont val="Times New Roman"/>
        <family val="1"/>
      </rPr>
      <t xml:space="preserve"> </t>
    </r>
    <r>
      <rPr>
        <u/>
        <sz val="11"/>
        <rFont val="Times New Roman"/>
        <family val="1"/>
      </rPr>
      <t>Pay Rate Per Hour:</t>
    </r>
    <r>
      <rPr>
        <sz val="11"/>
        <rFont val="Times New Roman"/>
        <family val="1"/>
      </rPr>
      <t xml:space="preserve"> Enter the pay rate per hour.
</t>
    </r>
    <r>
      <rPr>
        <b/>
        <sz val="11"/>
        <rFont val="Times New Roman"/>
        <family val="1"/>
      </rPr>
      <t>c.</t>
    </r>
    <r>
      <rPr>
        <sz val="11"/>
        <rFont val="Times New Roman"/>
        <family val="1"/>
      </rPr>
      <t xml:space="preserve"> </t>
    </r>
    <r>
      <rPr>
        <u/>
        <sz val="11"/>
        <rFont val="Times New Roman"/>
        <family val="1"/>
      </rPr>
      <t># of Hours:</t>
    </r>
    <r>
      <rPr>
        <sz val="11"/>
        <rFont val="Times New Roman"/>
        <family val="1"/>
      </rPr>
      <t xml:space="preserve"> Enter the number of hours to be budgeted at that pay rate.
</t>
    </r>
    <r>
      <rPr>
        <b/>
        <sz val="11"/>
        <rFont val="Times New Roman"/>
        <family val="1"/>
      </rPr>
      <t>d.</t>
    </r>
    <r>
      <rPr>
        <sz val="11"/>
        <rFont val="Times New Roman"/>
        <family val="1"/>
      </rPr>
      <t xml:space="preserve"> </t>
    </r>
    <r>
      <rPr>
        <u/>
        <sz val="11"/>
        <rFont val="Times New Roman"/>
        <family val="1"/>
      </rPr>
      <t>The other cells in the row will calculate automatically based on the information entered above.</t>
    </r>
    <r>
      <rPr>
        <sz val="11"/>
        <rFont val="Times New Roman"/>
        <family val="1"/>
      </rPr>
      <t xml:space="preserve">
     • </t>
    </r>
    <r>
      <rPr>
        <u/>
        <sz val="11"/>
        <rFont val="Times New Roman"/>
        <family val="1"/>
      </rPr>
      <t>Person Months</t>
    </r>
    <r>
      <rPr>
        <sz val="11"/>
        <rFont val="Times New Roman"/>
        <family val="1"/>
      </rPr>
      <t xml:space="preserve">
     </t>
    </r>
    <r>
      <rPr>
        <b/>
        <sz val="11"/>
        <rFont val="Times New Roman"/>
        <family val="1"/>
      </rPr>
      <t>•</t>
    </r>
    <r>
      <rPr>
        <sz val="11"/>
        <rFont val="Times New Roman"/>
        <family val="1"/>
      </rPr>
      <t xml:space="preserve"> </t>
    </r>
    <r>
      <rPr>
        <u/>
        <sz val="11"/>
        <rFont val="Times New Roman"/>
        <family val="1"/>
      </rPr>
      <t>Requested Salary</t>
    </r>
    <r>
      <rPr>
        <sz val="11"/>
        <rFont val="Times New Roman"/>
        <family val="1"/>
      </rPr>
      <t xml:space="preserve">
     </t>
    </r>
    <r>
      <rPr>
        <b/>
        <sz val="11"/>
        <rFont val="Times New Roman"/>
        <family val="1"/>
      </rPr>
      <t>•</t>
    </r>
    <r>
      <rPr>
        <sz val="11"/>
        <rFont val="Times New Roman"/>
        <family val="1"/>
      </rPr>
      <t xml:space="preserve"> </t>
    </r>
    <r>
      <rPr>
        <u/>
        <sz val="11"/>
        <rFont val="Times New Roman"/>
        <family val="1"/>
      </rPr>
      <t>Fringe Rate</t>
    </r>
    <r>
      <rPr>
        <sz val="11"/>
        <rFont val="Times New Roman"/>
        <family val="1"/>
      </rPr>
      <t xml:space="preserve">
     </t>
    </r>
    <r>
      <rPr>
        <b/>
        <sz val="11"/>
        <rFont val="Times New Roman"/>
        <family val="1"/>
      </rPr>
      <t>•</t>
    </r>
    <r>
      <rPr>
        <sz val="11"/>
        <rFont val="Times New Roman"/>
        <family val="1"/>
      </rPr>
      <t xml:space="preserve"> </t>
    </r>
    <r>
      <rPr>
        <u/>
        <sz val="11"/>
        <rFont val="Times New Roman"/>
        <family val="1"/>
      </rPr>
      <t>Fringe Benefits</t>
    </r>
    <r>
      <rPr>
        <sz val="11"/>
        <rFont val="Times New Roman"/>
        <family val="1"/>
      </rPr>
      <t xml:space="preserve">
     </t>
    </r>
    <r>
      <rPr>
        <b/>
        <sz val="11"/>
        <rFont val="Times New Roman"/>
        <family val="1"/>
      </rPr>
      <t>•</t>
    </r>
    <r>
      <rPr>
        <sz val="11"/>
        <rFont val="Times New Roman"/>
        <family val="1"/>
      </rPr>
      <t xml:space="preserve"> </t>
    </r>
    <r>
      <rPr>
        <u/>
        <sz val="11"/>
        <rFont val="Times New Roman"/>
        <family val="1"/>
      </rPr>
      <t>Row Total</t>
    </r>
    <r>
      <rPr>
        <sz val="11"/>
        <rFont val="Times New Roman"/>
        <family val="1"/>
      </rPr>
      <t xml:space="preserve">
</t>
    </r>
  </si>
  <si>
    <r>
      <rPr>
        <b/>
        <sz val="11"/>
        <rFont val="Times New Roman"/>
        <family val="1"/>
      </rPr>
      <t>5. Total Personnel Costs</t>
    </r>
    <r>
      <rPr>
        <sz val="11"/>
        <rFont val="Times New Roman"/>
        <family val="1"/>
      </rPr>
      <t xml:space="preserve"> – Calculated subtotals for </t>
    </r>
    <r>
      <rPr>
        <b/>
        <sz val="11"/>
        <rFont val="Times New Roman"/>
        <family val="1"/>
      </rPr>
      <t>Salaries/Wages</t>
    </r>
    <r>
      <rPr>
        <sz val="11"/>
        <rFont val="Times New Roman"/>
        <family val="1"/>
      </rPr>
      <t xml:space="preserve"> and </t>
    </r>
    <r>
      <rPr>
        <b/>
        <sz val="11"/>
        <rFont val="Times New Roman"/>
        <family val="1"/>
      </rPr>
      <t>Fringe Benefits</t>
    </r>
    <r>
      <rPr>
        <sz val="11"/>
        <rFont val="Times New Roman"/>
        <family val="1"/>
      </rPr>
      <t>.</t>
    </r>
  </si>
  <si>
    <r>
      <rPr>
        <b/>
        <sz val="11"/>
        <rFont val="Times New Roman"/>
        <family val="1"/>
      </rPr>
      <t>6. Total Non-Personnel Costs</t>
    </r>
    <r>
      <rPr>
        <sz val="11"/>
        <rFont val="Times New Roman"/>
        <family val="1"/>
      </rPr>
      <t xml:space="preserve"> – Calculated subtotals for </t>
    </r>
    <r>
      <rPr>
        <b/>
        <sz val="11"/>
        <rFont val="Times New Roman"/>
        <family val="1"/>
      </rPr>
      <t>Equipment</t>
    </r>
    <r>
      <rPr>
        <sz val="11"/>
        <rFont val="Times New Roman"/>
        <family val="1"/>
      </rPr>
      <t xml:space="preserve">, </t>
    </r>
    <r>
      <rPr>
        <b/>
        <sz val="11"/>
        <rFont val="Times New Roman"/>
        <family val="1"/>
      </rPr>
      <t>Travel</t>
    </r>
    <r>
      <rPr>
        <sz val="11"/>
        <rFont val="Times New Roman"/>
        <family val="1"/>
      </rPr>
      <t xml:space="preserve">, </t>
    </r>
    <r>
      <rPr>
        <b/>
        <sz val="11"/>
        <rFont val="Times New Roman"/>
        <family val="1"/>
      </rPr>
      <t>Participant</t>
    </r>
    <r>
      <rPr>
        <sz val="11"/>
        <rFont val="Times New Roman"/>
        <family val="1"/>
      </rPr>
      <t xml:space="preserve">, </t>
    </r>
    <r>
      <rPr>
        <b/>
        <sz val="11"/>
        <rFont val="Times New Roman"/>
        <family val="1"/>
      </rPr>
      <t>Subaward</t>
    </r>
    <r>
      <rPr>
        <sz val="11"/>
        <rFont val="Times New Roman"/>
        <family val="1"/>
      </rPr>
      <t xml:space="preserve">, and </t>
    </r>
    <r>
      <rPr>
        <b/>
        <sz val="11"/>
        <rFont val="Times New Roman"/>
        <family val="1"/>
      </rPr>
      <t>Other Costs</t>
    </r>
    <r>
      <rPr>
        <sz val="11"/>
        <rFont val="Times New Roman"/>
        <family val="1"/>
      </rPr>
      <t>.</t>
    </r>
  </si>
  <si>
    <r>
      <rPr>
        <b/>
        <sz val="11"/>
        <rFont val="Times New Roman"/>
        <family val="1"/>
      </rPr>
      <t xml:space="preserve">7. Total Direct Costs </t>
    </r>
    <r>
      <rPr>
        <sz val="11"/>
        <rFont val="Times New Roman"/>
        <family val="1"/>
      </rPr>
      <t>– Calculated total direct costs for this budget period.</t>
    </r>
  </si>
  <si>
    <r>
      <rPr>
        <b/>
        <sz val="11"/>
        <rFont val="Times New Roman"/>
        <family val="1"/>
      </rPr>
      <t>8. F&amp;A Cost Base</t>
    </r>
    <r>
      <rPr>
        <sz val="11"/>
        <rFont val="Times New Roman"/>
        <family val="1"/>
      </rPr>
      <t xml:space="preserve"> – The amount on which the F&amp;A (Indirect) Costs for this budget period are calculated. This is calculated based on information specified on the Project Data sheet.</t>
    </r>
  </si>
  <si>
    <r>
      <rPr>
        <b/>
        <sz val="11"/>
        <rFont val="Times New Roman"/>
        <family val="1"/>
      </rPr>
      <t>9. F&amp;A Costs</t>
    </r>
    <r>
      <rPr>
        <sz val="11"/>
        <rFont val="Times New Roman"/>
        <family val="1"/>
      </rPr>
      <t xml:space="preserve"> – The result of multiplying the F&amp;A Cost Base by the F&amp;A Rate yielding the F&amp;A Costs for this budget period.</t>
    </r>
  </si>
  <si>
    <r>
      <rPr>
        <b/>
        <sz val="11"/>
        <rFont val="Times New Roman"/>
        <family val="1"/>
      </rPr>
      <t>10. Total Year 1 Project Costs</t>
    </r>
    <r>
      <rPr>
        <sz val="11"/>
        <rFont val="Times New Roman"/>
        <family val="1"/>
      </rPr>
      <t xml:space="preserve"> – The sum of total direct costs and F&amp;A Costs for this budget period.</t>
    </r>
  </si>
  <si>
    <t>Total Salaries, Wages and Fringe Benefits</t>
  </si>
  <si>
    <t>Stipends</t>
  </si>
  <si>
    <t>Subsistence</t>
  </si>
  <si>
    <t>F&amp;A Base</t>
  </si>
  <si>
    <t>Non-Student</t>
  </si>
  <si>
    <t>Graduate Student</t>
  </si>
  <si>
    <t>Participant Travel</t>
  </si>
  <si>
    <t>Materials/Supplies</t>
  </si>
  <si>
    <t>TOTAL PROJECT COSTS</t>
  </si>
  <si>
    <t>GENERAL INSTRUCTIONS
UWM BUDGET DEVELOPMENT TOOL</t>
  </si>
  <si>
    <t>Date</t>
  </si>
  <si>
    <t>Change</t>
  </si>
  <si>
    <t>Added "Cumulative" sheet</t>
  </si>
  <si>
    <t>Changed Periods 2-6 to derive their Role and Pay Basis, Rate from Period 1</t>
  </si>
  <si>
    <t>Changed the end-date to be automatically calculated based on the duration of the project</t>
  </si>
  <si>
    <t>Added the ability to use either YEARS or MONTHS to determine project length</t>
  </si>
  <si>
    <t>Added "Subaward Amount Totals" column in years 2-5 showing the cumulative total of the previous years subawards.</t>
  </si>
  <si>
    <t>Separated out the student fringe rate increase from the other fringe increases</t>
  </si>
  <si>
    <t>Changed the first year % increase to be calculated basd on the fiscal year in which the projects starts</t>
  </si>
  <si>
    <t>Changed wording of "CONS Base" to  "Non-UW Subawards &gt;$25K"</t>
  </si>
  <si>
    <t>Changed wording of "Subaward Costs" to  "Non-UW Subaward Costs"</t>
  </si>
  <si>
    <t>Changed F&amp;A Cost Base calculation to exclude  UW subawards on all 3 budget periods</t>
  </si>
  <si>
    <t>Yellow cells changed to purple.</t>
  </si>
  <si>
    <t>Subtracted from the project end date, so that a 1-year project that begins on July 1st will end on June 30th.</t>
  </si>
  <si>
    <t>Entered updated Rates</t>
  </si>
  <si>
    <t>Changed wording of"Agency" to "Sponsor"</t>
  </si>
  <si>
    <t>Changed wording of "Sponsor Type" to "Funding Type"</t>
  </si>
  <si>
    <t>Moved F&amp;A cost base checkboxes from the individual budget sheets to the Project Data sheet</t>
  </si>
  <si>
    <t xml:space="preserve">Added instructions at the bottom to "Continue  to next tab" </t>
  </si>
  <si>
    <t>Added person-months for student workers.</t>
  </si>
  <si>
    <t>Added section at the bottom of the rates spreadsheet for working hours/month in the event that this ever needs to be adjusted</t>
  </si>
  <si>
    <t>Removed red fonts in titles, Changed to black</t>
  </si>
  <si>
    <t>Added a blank "Notes" worksheet for entering extraneous information</t>
  </si>
  <si>
    <t>Added a sixth budget period sheet</t>
  </si>
  <si>
    <t>Added Instructions tabs</t>
  </si>
  <si>
    <t>Took budget tool "Live' and posted to web</t>
  </si>
  <si>
    <t>Changed the way drop-downs work to make spreadsheet more compatible with Office for Mac</t>
  </si>
  <si>
    <t>Saved the spreadsheed in "Maximized" view to prevent the possibility of the worksheet being larger than the screen on some computers</t>
  </si>
  <si>
    <t>Updated Stipend rates</t>
  </si>
  <si>
    <t>Fixed student person-month formatting</t>
  </si>
  <si>
    <t>Fixed calculation issues for "Other Direct Costs" were not calculating correctly</t>
  </si>
  <si>
    <t>Added built-in categories (first three lines) for "Participant Costs"</t>
  </si>
  <si>
    <t>Changed how tuition is calculated for "Non-Federal (UWM Foundation)" projects</t>
  </si>
  <si>
    <t>Fixed an error where "Non-Personnel Costs" were not being summed on the "Totals" sheet</t>
  </si>
  <si>
    <t>Corrected calculation omission on "Totals" worksheet for "Total Non-Personnel Costs"</t>
  </si>
  <si>
    <t>Cells in "Participant Costs" weren't merged properly after addition of pre-set fields in lines 1-3.  Merged cells.</t>
  </si>
  <si>
    <t>Set spreadsheet to "calculate as displayed", omitting fractions of cents that were causing some calculation confusion</t>
  </si>
  <si>
    <t>Updated Tuition rates</t>
  </si>
  <si>
    <t>Updated Fringe rates, changed fiscal year rollover dates</t>
  </si>
  <si>
    <t>Updated Tuition rates, merged cells "Participant Costs" section of "Period 1" budget that weren't properly merged</t>
  </si>
  <si>
    <t>Equipment or Other Capital Purchase (Each Item &gt;$5000) or Lease of Space</t>
  </si>
  <si>
    <t>Participant Costs, e.g., for NSF Conference Grants (Use Other Direct Costs area for Subject Payments)</t>
  </si>
  <si>
    <t>b.  Subject Payments</t>
  </si>
  <si>
    <t>c.  Other</t>
  </si>
  <si>
    <t>Updated Fringe rates, updated Equipment and Participant Costs headings, added line for Subject Payments, added PI name and project title to Totals page.  Changed fiscal year start and rollover dates.</t>
  </si>
  <si>
    <t>INDIRECT COST BASE</t>
  </si>
  <si>
    <t>Updated Tuition rates, added "Indirect Cost Base" line to Totals page, changed colors in an attempt to make the printouts easier to read after being saved on a Mac due to pallette issues</t>
  </si>
  <si>
    <t>TOTAL YEAR 4 PROJECT COSTS</t>
  </si>
  <si>
    <t>TOTAL YEAR 5 PROJECT COSTS</t>
  </si>
  <si>
    <t>TOTAL YEAR 6 PROJECT COSTS</t>
  </si>
  <si>
    <t>The "Indirect Cost Base" on the totals page was inadvertently getting added to the budget total.  Fixed this calculation error. Fixed year labeling errors in years 4-6 (Thanks Greg).</t>
  </si>
  <si>
    <t>Modular Budget Summary</t>
  </si>
  <si>
    <t>Budget Tool Details</t>
  </si>
  <si>
    <t>Modular Conversion</t>
  </si>
  <si>
    <t>Materials / Supplies</t>
  </si>
  <si>
    <t>Subawards</t>
  </si>
  <si>
    <t>Modular Increment:</t>
  </si>
  <si>
    <t>Salary Costs</t>
  </si>
  <si>
    <t>Total Personnel Costs</t>
  </si>
  <si>
    <t>CORPORATE / INDUSTRIAL SPONSOR BUDGET</t>
  </si>
  <si>
    <t>Start Date:</t>
  </si>
  <si>
    <t>Project Title:</t>
  </si>
  <si>
    <t>PI Name:</t>
  </si>
  <si>
    <t>MDC</t>
  </si>
  <si>
    <t>Total Direct Costs (TDC)</t>
  </si>
  <si>
    <t>Consortium F&amp;A</t>
  </si>
  <si>
    <t>TDC less Consortium F&amp;A</t>
  </si>
  <si>
    <t>Modular Direct Costs less Consortium F&amp;A</t>
  </si>
  <si>
    <t>Total Direct Costs Requested from NIH</t>
  </si>
  <si>
    <t>Modular MTDC Base</t>
  </si>
  <si>
    <t>Modular F&amp;A</t>
  </si>
  <si>
    <t>Total Requested from NIH</t>
  </si>
  <si>
    <t>CUMULATIVE</t>
  </si>
  <si>
    <t>Total Cost</t>
  </si>
  <si>
    <t>Direct Cost</t>
  </si>
  <si>
    <t>Indirect Cost</t>
  </si>
  <si>
    <t>After entering your sub-award direct costs data in the table below, use the new "TDC less Consortium F&amp;A" amount computed above to select the appropriate Modular Direct Cost amount from the dropdown list. Please note that budgets with TDC costs less consortium F&amp;A in excess of $250,000 per year do not qualify for the modular format and must be submitted as detailed budgets.</t>
  </si>
  <si>
    <t>Choose the appropriate number of modules based on "TDC less Consortium F&amp;A" above.</t>
  </si>
  <si>
    <t>Subaward Description</t>
  </si>
  <si>
    <t>I. RATES TAB</t>
  </si>
  <si>
    <t>G. MODULAR TAB</t>
  </si>
  <si>
    <t>H. INDUSTRY BUDGET TAB</t>
  </si>
  <si>
    <t>This worksheet contains all the rates used in the Proposal Budget Form. It is informational only and cannot be changed by the user. These rates will be updated as new information is received.  There are no fields to fill out in this worksheet.</t>
  </si>
  <si>
    <t>This worksheet provides a total budget in a format that rolls up the F&amp;A into the budget summary. There are no fields to fill out in this worksheet.</t>
  </si>
  <si>
    <t>This worksheet provides summary of the budget amounts with detail by personnel and budget category for all the budget periods.  There are no fields to fill out in this worksheet.</t>
  </si>
  <si>
    <r>
      <rPr>
        <b/>
        <sz val="11"/>
        <rFont val="Times New Roman"/>
        <family val="1"/>
      </rPr>
      <t xml:space="preserve">1.  </t>
    </r>
    <r>
      <rPr>
        <sz val="11"/>
        <rFont val="Times New Roman"/>
        <family val="1"/>
      </rPr>
      <t xml:space="preserve">After completing the detailed budget tabs enter the direct costs for each sub-award for each budget year in the table at the bottom of the page
</t>
    </r>
    <r>
      <rPr>
        <b/>
        <sz val="11"/>
        <rFont val="Times New Roman"/>
        <family val="1"/>
      </rPr>
      <t>2.</t>
    </r>
    <r>
      <rPr>
        <sz val="11"/>
        <rFont val="Times New Roman"/>
        <family val="1"/>
      </rPr>
      <t xml:space="preserve">  The tool will calculate the TDC less the Consortium F&amp;A from the data entered in the table below. 
</t>
    </r>
    <r>
      <rPr>
        <b/>
        <sz val="11"/>
        <rFont val="Times New Roman"/>
        <family val="1"/>
      </rPr>
      <t>3.</t>
    </r>
    <r>
      <rPr>
        <sz val="11"/>
        <rFont val="Times New Roman"/>
        <family val="1"/>
      </rPr>
      <t xml:space="preserve">  Choose the appropriate number of modules using the drop down based on TDC less Consortium F&amp;A above. 
</t>
    </r>
    <r>
      <rPr>
        <b/>
        <sz val="11"/>
        <rFont val="Times New Roman"/>
        <family val="1"/>
      </rPr>
      <t>4.</t>
    </r>
    <r>
      <rPr>
        <sz val="11"/>
        <rFont val="Times New Roman"/>
        <family val="1"/>
      </rPr>
      <t xml:space="preserve">  The tool will calculate the appropriate numbers to transfer to the NIH budget form. </t>
    </r>
  </si>
  <si>
    <t xml:space="preserve">Added MODULAR and INDUSTRY worksheets. Updated instruction sheets.  Added Prime Sponsor field.  Updated Fringe and Tuition rates. Changed fiscal year start and rollover dates.  </t>
  </si>
  <si>
    <t>Corrected a calculation problem affecting Year 3 modular subawards on the "Modular" worksheet.</t>
  </si>
  <si>
    <t>Updated Facilities and Administrative (F&amp;A) cost rates. Linked F&amp;A rates on Project Data page to F&amp;A values on Rates worksheet</t>
  </si>
  <si>
    <t>StartDate Tuition Increase %</t>
  </si>
  <si>
    <t>Annual F&amp;A Increase %</t>
  </si>
  <si>
    <t>StartDate F&amp;A Increase %</t>
  </si>
  <si>
    <t>StartDate RA Increase %</t>
  </si>
  <si>
    <t>StartDate PA Increase %</t>
  </si>
  <si>
    <t>Budget Period 1
RA &amp; PA</t>
  </si>
  <si>
    <t>Area</t>
  </si>
  <si>
    <t>RA/PA</t>
  </si>
  <si>
    <t>Length &amp; %</t>
  </si>
  <si>
    <t>Academic Affairs</t>
  </si>
  <si>
    <t>Architecture &amp; Urban Planning</t>
  </si>
  <si>
    <t>Continuing Education</t>
  </si>
  <si>
    <t>Education</t>
  </si>
  <si>
    <t>Engineering and Applied Sciences</t>
  </si>
  <si>
    <t>Freshwater Sciences</t>
  </si>
  <si>
    <t>Graduate School - other</t>
  </si>
  <si>
    <t>Health Sciences</t>
  </si>
  <si>
    <t>Information Studies</t>
  </si>
  <si>
    <t>L&amp;S - Anthropology</t>
  </si>
  <si>
    <t>L&amp;S - Art History</t>
  </si>
  <si>
    <t>L&amp;S - Biosciences</t>
  </si>
  <si>
    <t>L&amp;S - Chemistry</t>
  </si>
  <si>
    <t>L&amp;S - Communication</t>
  </si>
  <si>
    <t>L&amp;S - Culture &amp; Communities</t>
  </si>
  <si>
    <t>L&amp;S - Economics</t>
  </si>
  <si>
    <t>L&amp;S - English</t>
  </si>
  <si>
    <t>L&amp;S - Field Station</t>
  </si>
  <si>
    <t>L&amp;S - Forensic Studies</t>
  </si>
  <si>
    <t>L&amp;S - French, Italian, Comp Lit</t>
  </si>
  <si>
    <t>L&amp;S - Geography</t>
  </si>
  <si>
    <t>L&amp;S - Geosciences</t>
  </si>
  <si>
    <t>L&amp;S - History</t>
  </si>
  <si>
    <t>L&amp;S - Journalism &amp; Mass Comm</t>
  </si>
  <si>
    <t>L&amp;S - Languages Res, Ctr</t>
  </si>
  <si>
    <t>L&amp;S - Linguistics</t>
  </si>
  <si>
    <t>L&amp;S - Philosophy</t>
  </si>
  <si>
    <t>L&amp;S - Physics</t>
  </si>
  <si>
    <t>L&amp;S - Political Science</t>
  </si>
  <si>
    <t>L&amp;S - Psychology</t>
  </si>
  <si>
    <t>L&amp;S - Sociology</t>
  </si>
  <si>
    <t>L&amp;S - Spanish &amp; Portuguese</t>
  </si>
  <si>
    <t>L&amp;S - Urban Studies</t>
  </si>
  <si>
    <t>L&amp;S - Women's Studies</t>
  </si>
  <si>
    <t>Nursing</t>
  </si>
  <si>
    <t>RA Stipend - 50% Acad</t>
  </si>
  <si>
    <t>Research Assistant</t>
  </si>
  <si>
    <t>Project Assistant - Doctoral</t>
  </si>
  <si>
    <t>Project Assistant - Non-Doctoral</t>
  </si>
  <si>
    <t>Academic Year - 33%</t>
  </si>
  <si>
    <t>Academic Year - 50%</t>
  </si>
  <si>
    <t>Annual Basis - 33%</t>
  </si>
  <si>
    <t>Annual Basis - 50%</t>
  </si>
  <si>
    <t>Graduate Assistants (select options from drop-downs)</t>
  </si>
  <si>
    <t>&lt;choose RA/PA&gt;</t>
  </si>
  <si>
    <t>&lt;choose duration/%&gt;</t>
  </si>
  <si>
    <t>&lt;choose the administering department&gt;</t>
  </si>
  <si>
    <t>Budget Period 2
RA &amp; PA</t>
  </si>
  <si>
    <t>Budget Period 3
RA &amp; PA</t>
  </si>
  <si>
    <t>Budget Period 4
RA &amp; PA</t>
  </si>
  <si>
    <t>Budget Period 5
RA &amp; PA</t>
  </si>
  <si>
    <t>Budget Period 6
RA &amp; PA</t>
  </si>
  <si>
    <t>Project Dates:</t>
  </si>
  <si>
    <t xml:space="preserve">Updated RA rate calculations and associated drop-downs.  Added title and annual date ranges to each budget period.  </t>
  </si>
  <si>
    <t>Fixed startdate tuition increase for projects beginning more than one year from current.  Changed print area for modular worksheet.</t>
  </si>
  <si>
    <t xml:space="preserve">Changed fiscal year start and rollover dates.  </t>
  </si>
  <si>
    <t xml:space="preserve">                                                                                                                                                                                                                                                                                                                                                                                                                                                                                                                                                                                                                                                                                                                                                                                                                                                                                                                                                                                                                                                                                                                                                                                                                                                                                                                                                                                                                                                                                                                                                                                                                                                                                                                                                                                                                                                                                                                                                                                                                                                                                                                                                                                                                                                                                                                                                                                                                                                                                                                                                                                                                                                                                                                                                                                                                                                                                                                                                                                                                                                                                                                                                                                                                                                                                                                                                                                                                                                                                                                                                                                                                                                                                                                                                                                                                                                                                                                                                                                                                                                                                                                                                                                                                                                                                                                                                                                                                                                                                                                                                                                                                                                                                                                                                                                                                                                                                                                                                                                                                                                                                                                                                                                                                                                                                                                                                                                                                                                                                                                                                                                                                                                                  </t>
  </si>
  <si>
    <t xml:space="preserve">OSP Budget Revision Date: </t>
  </si>
  <si>
    <t>Fixed additional tuition calculation as well as some minor formatting issues.</t>
  </si>
  <si>
    <t>Fixed an issue where RA/PA tuition was not totalling correctly in Budget Period 2 (Thanks Konstantin)</t>
  </si>
  <si>
    <t>Updated Fringe rates.  Fixed an issue on CUMULATIVE sheet where number of Grad Assistants was not calculating correctly.  Added RA rate for Arts.</t>
  </si>
  <si>
    <t>Arts (Peck School)</t>
  </si>
  <si>
    <t>Business (Lubar)</t>
  </si>
  <si>
    <t>Public Health (Zilber)</t>
  </si>
  <si>
    <t>Social Welfare (Bader)</t>
  </si>
  <si>
    <t>Changed all cells containing dollar amounts to round to the nearest dollar. Updated RA rates. Added data validation for percent effort.</t>
  </si>
  <si>
    <t>Research Assistant Rates</t>
  </si>
  <si>
    <t>Base 50% Appointment Rate for project's first Academic Year</t>
  </si>
  <si>
    <t>Changed fiscal year start and rollover dates.  Updated RA pay rates.  Horizontally centered printouts.</t>
  </si>
  <si>
    <r>
      <t>Note</t>
    </r>
    <r>
      <rPr>
        <b/>
        <sz val="10"/>
        <rFont val="Arial"/>
        <family val="2"/>
      </rPr>
      <t>:  All cells in blue are calculated from formulas using the cells in white.</t>
    </r>
  </si>
  <si>
    <t>Updated some of the explanatory text and web addresses on the Rates worksheet.</t>
  </si>
  <si>
    <t xml:space="preserve">Preventing printing of subcalculation cell just above F&amp;A Cost Base on all 6 periods when printing in B/W. </t>
  </si>
  <si>
    <t>Added table for RA rates by school/dept on the Rates worksheet.</t>
  </si>
  <si>
    <t>This worksheet contains the majority of the variable rates used in the calculations elsewhere in this budget workbook.</t>
  </si>
  <si>
    <t>These rates are subject to change.</t>
  </si>
  <si>
    <t>Proposal Budget Form - Rates</t>
  </si>
  <si>
    <t>L&amp;S - MALLT</t>
  </si>
  <si>
    <t>Updated Fringe rates.</t>
  </si>
  <si>
    <t>Single Semester - 50%</t>
  </si>
  <si>
    <t>Single Semester - 33%</t>
  </si>
  <si>
    <t>Modified all six budget years to accommodate single-semester RAs and PAs.  Changed file type to Excel 2007+ format (xlsx).</t>
  </si>
  <si>
    <t>count</t>
  </si>
  <si>
    <r>
      <t xml:space="preserve">Senior Personnel </t>
    </r>
    <r>
      <rPr>
        <sz val="10"/>
        <color theme="1"/>
        <rFont val="Arial"/>
        <family val="2"/>
      </rPr>
      <t>(# FTEs)</t>
    </r>
  </si>
  <si>
    <r>
      <t xml:space="preserve">Graduate Assistants </t>
    </r>
    <r>
      <rPr>
        <sz val="10"/>
        <color theme="1"/>
        <rFont val="Arial"/>
        <family val="2"/>
      </rPr>
      <t>(# FTEs)</t>
    </r>
  </si>
  <si>
    <r>
      <t xml:space="preserve">Student Hourly </t>
    </r>
    <r>
      <rPr>
        <sz val="10"/>
        <color theme="1"/>
        <rFont val="Arial"/>
        <family val="2"/>
      </rPr>
      <t>(# Hours)</t>
    </r>
  </si>
  <si>
    <t>Corrected a calculation error in the F&amp;A cost base in budget periods 3-6 when TDC cost base was selected.</t>
  </si>
  <si>
    <t>Discovered that the fix from 5/8/15 caused MTDC calculations in periods 4-6 to be incorrect.  Made necessary corrections to formulas.</t>
  </si>
  <si>
    <t>Office of Research Budget Development Tool</t>
  </si>
  <si>
    <t>Minor changes (no calculations updated): Changed old references of "Graduate School" to "Office of Research" in the heading of most sheets..  Updated URLs on Rates tab for fringe benefits and F&amp;A rates.</t>
  </si>
  <si>
    <r>
      <t xml:space="preserve">The Budget Development Tool is presented as an MS Excel workbook. If you are comfortable working with Excel or any other spreadsheet program, you will also be comfortable working with this Budget Development Tool.
</t>
    </r>
    <r>
      <rPr>
        <b/>
        <sz val="12"/>
        <rFont val="Times New Roman"/>
        <family val="1"/>
      </rPr>
      <t>Be sure to download and save a current copy of the Budget Development Tool every time you start working on a new budget</t>
    </r>
    <r>
      <rPr>
        <sz val="12"/>
        <rFont val="Times New Roman"/>
        <family val="1"/>
      </rPr>
      <t xml:space="preserve"> as the rates used in the calculations will be updated several times a year. The latest update date is located in the top right corner of the project data sheet.
</t>
    </r>
  </si>
  <si>
    <t xml:space="preserve">The workbook contains several worksheets. They are as follows:
</t>
  </si>
  <si>
    <r>
      <rPr>
        <b/>
        <sz val="12"/>
        <rFont val="Times New Roman"/>
        <family val="1"/>
      </rPr>
      <t>• General Instructions</t>
    </r>
    <r>
      <rPr>
        <sz val="12"/>
        <rFont val="Times New Roman"/>
        <family val="1"/>
      </rPr>
      <t xml:space="preserve"> – this document.
</t>
    </r>
    <r>
      <rPr>
        <b/>
        <sz val="12"/>
        <rFont val="Times New Roman"/>
        <family val="1"/>
      </rPr>
      <t>• Project Data</t>
    </r>
    <r>
      <rPr>
        <sz val="12"/>
        <rFont val="Times New Roman"/>
        <family val="1"/>
      </rPr>
      <t xml:space="preserve"> – contains basic information as well as data that will provide the basis for calculations in the other worksheets; this tab must be completed for every budget. Sponsor is the Institution/Agency from which UWM will be receiving funding directly.  Prime Sponsor (Optional) is used if UWM is a subawardee; after entering our Sponsor, enter the name of the institution/agency which is providing the primary funding for the project.
</t>
    </r>
    <r>
      <rPr>
        <b/>
        <sz val="12"/>
        <rFont val="Times New Roman"/>
        <family val="1"/>
      </rPr>
      <t xml:space="preserve">
• Budget Period 1</t>
    </r>
    <r>
      <rPr>
        <sz val="12"/>
        <rFont val="Times New Roman"/>
        <family val="1"/>
      </rPr>
      <t xml:space="preserve"> – enter detailed data for the first budget period. The first four columns for all non-student personnel should be entered in Budget Period 1, even if there is no salary requested until subsequent years. In addition, the name of each subaward should be entered in Budget Period 1 even if there are no costs until subsequent years. Use one line for each subaward and enter total subaward costs.
</t>
    </r>
    <r>
      <rPr>
        <b/>
        <sz val="12"/>
        <rFont val="Times New Roman"/>
        <family val="1"/>
      </rPr>
      <t>• Budget Periods 2-6</t>
    </r>
    <r>
      <rPr>
        <sz val="12"/>
        <rFont val="Times New Roman"/>
        <family val="1"/>
      </rPr>
      <t xml:space="preserve"> – enter detailed data for subsequent budget periods, using as many budget periods as required for your project. Some information is pre-populated from the prior budget period (including non-student personnel salary information with salaries increased by the inflation rate specified on the project data sheet), but is not activated until additional data is entered into the white cells on each line.
</t>
    </r>
    <r>
      <rPr>
        <b/>
        <sz val="12"/>
        <rFont val="Times New Roman"/>
        <family val="1"/>
      </rPr>
      <t>• Cumulative</t>
    </r>
    <r>
      <rPr>
        <sz val="12"/>
        <rFont val="Times New Roman"/>
        <family val="1"/>
      </rPr>
      <t xml:space="preserve"> – provides totals for all years of the project by personnel and other budget category detail.
</t>
    </r>
    <r>
      <rPr>
        <b/>
        <sz val="12"/>
        <rFont val="Times New Roman"/>
        <family val="1"/>
      </rPr>
      <t>• Totals</t>
    </r>
    <r>
      <rPr>
        <sz val="12"/>
        <rFont val="Times New Roman"/>
        <family val="1"/>
      </rPr>
      <t xml:space="preserve"> – provides amounts by budget period for budget categories and total as well as project totals for each budget category and total.
</t>
    </r>
    <r>
      <rPr>
        <b/>
        <sz val="12"/>
        <rFont val="Times New Roman"/>
        <family val="1"/>
      </rPr>
      <t>• Modular Budget Summary</t>
    </r>
    <r>
      <rPr>
        <sz val="12"/>
        <rFont val="Times New Roman"/>
        <family val="1"/>
      </rPr>
      <t xml:space="preserve"> – pulls data from budget tabs 1-5. Facilitates converting detailed budget to modular budget format for NIH proposals. Total F&amp;A costs for all subawardees must be entered on this form, even though these costs are already included in the Subaward section as part of their total costs.
</t>
    </r>
    <r>
      <rPr>
        <b/>
        <sz val="12"/>
        <rFont val="Times New Roman"/>
        <family val="1"/>
      </rPr>
      <t>• Industry Budget</t>
    </r>
    <r>
      <rPr>
        <sz val="12"/>
        <rFont val="Times New Roman"/>
        <family val="1"/>
      </rPr>
      <t xml:space="preserve"> – Provides a total budget in a format that rolls up the F&amp;A into the budget summary.
</t>
    </r>
    <r>
      <rPr>
        <b/>
        <sz val="12"/>
        <rFont val="Times New Roman"/>
        <family val="1"/>
      </rPr>
      <t>• Rates</t>
    </r>
    <r>
      <rPr>
        <sz val="12"/>
        <rFont val="Times New Roman"/>
        <family val="1"/>
      </rPr>
      <t xml:space="preserve"> – this sheet is informational only and none of the rates can be changed.
</t>
    </r>
    <r>
      <rPr>
        <b/>
        <sz val="12"/>
        <rFont val="Times New Roman"/>
        <family val="1"/>
      </rPr>
      <t>• Notes</t>
    </r>
    <r>
      <rPr>
        <sz val="12"/>
        <rFont val="Times New Roman"/>
        <family val="1"/>
      </rPr>
      <t xml:space="preserve"> – to be used for notes, additional calculations, and other details; does not link to or affect any calculations in any of the other worksheets.
</t>
    </r>
    <r>
      <rPr>
        <b/>
        <sz val="12"/>
        <rFont val="Times New Roman"/>
        <family val="1"/>
      </rPr>
      <t xml:space="preserve">
• Detailed Instruction</t>
    </r>
    <r>
      <rPr>
        <sz val="12"/>
        <rFont val="Times New Roman"/>
        <family val="1"/>
      </rPr>
      <t xml:space="preserve">s – contains instructions for data entry in each of the worksheets.
</t>
    </r>
    <r>
      <rPr>
        <b/>
        <sz val="12"/>
        <rFont val="Times New Roman"/>
        <family val="1"/>
      </rPr>
      <t>• ChangeLog</t>
    </r>
    <r>
      <rPr>
        <sz val="12"/>
        <rFont val="Times New Roman"/>
        <family val="1"/>
      </rPr>
      <t xml:space="preserve"> – revision history for the budget tool.</t>
    </r>
  </si>
  <si>
    <t xml:space="preserve">• To move to a different sheet, click on the tab for that sheet. If you cannot see the tab for the sheet you wish to work on, use the arrow buttons in the lower left corner of the screen.
• To SAVE the workbook, use “Save” under the File menu to save to the same name; use “Save As” to save to a different name.
• To PRINT, select PRINT from the File menu; you may print the entire workbook or only the active sheet.
</t>
  </si>
  <si>
    <r>
      <t xml:space="preserve">• All worksheets are “protected.” 
• Only editable (white) cells can be changed. To edit a cell, use your mouse to click within that cell.
</t>
    </r>
    <r>
      <rPr>
        <b/>
        <sz val="12"/>
        <rFont val="Times New Roman"/>
        <family val="1"/>
      </rPr>
      <t>Do not cut-copy/paste or drag/drop dollar amounts from one section to another.  If you need to change dollar entries to a different category, delete the dollar amount from the initial entry and re-enter the amount in the new cost field.</t>
    </r>
    <r>
      <rPr>
        <sz val="12"/>
        <rFont val="Times New Roman"/>
        <family val="1"/>
      </rPr>
      <t xml:space="preserve">
• Other (colored) cells are locked and cannot be changed. This was designed to prevent calculation errors.
• Some cells contain a “dropdown” option to aid in preparing your budget. These dropdowns list the valid values for that cell. To use the dropdown, click on the down arrow to the right of the cell and then click on the appropriate value for that cell.
• You may use the TAB and ENTER keys to move around the worksheet. The TAB key will move the cursor to the next editable cell that does not contain a dropdown option; the ENTER key will move the cursor to the next row in the worksheet.
• If the contents of any cell display as #### (pound signs), change the zoom level.
</t>
    </r>
  </si>
  <si>
    <t>Textual changes to "General Instructions" and re-ordering of worksheets.</t>
  </si>
  <si>
    <t>Updated Fringe rates, PA salary rates, and changed fiscal year rollover dates.</t>
  </si>
  <si>
    <t>Grad Student Tuition Remission Rates for All Assistants (FY 2018 and beyond)</t>
  </si>
  <si>
    <t>1st Year Increase %</t>
  </si>
  <si>
    <t>Remaining Year Increase %</t>
  </si>
  <si>
    <t>2nd Year Increase %</t>
  </si>
  <si>
    <t>Tuition Calc Cutover Date</t>
  </si>
  <si>
    <t>Prevent Tuition Remission Calculation?</t>
  </si>
  <si>
    <t>Fair Labor Standards Act (FLSA) Minimum PostDoc Salary</t>
  </si>
  <si>
    <t>Graduate Assistant Annual Tuition Remission</t>
  </si>
  <si>
    <t>% Increase</t>
  </si>
  <si>
    <t>See Table Below for base RA Rates</t>
  </si>
  <si>
    <t>Added FY and percentage increase labels to tables on "Rates" worksheet.  Updated Fringe and F&amp;A reference links on "Rates" worksheet.</t>
  </si>
  <si>
    <t>Removed the ability to select a funding type of "Non-Federal (UWM Foundation)" and added a checkbox to prevent tuition from being calculated in the budget.</t>
  </si>
  <si>
    <t>Changed method of calculating Tution costs for assistants for FY 2018 and beyond.  Removed NRTR calculation for all but FY 2017.  Tution for RA's is added to the budget for FY 2018 and beyond.</t>
  </si>
  <si>
    <t>Added warning for PostDocs below minimum FLSA salary for all budget periods.</t>
  </si>
  <si>
    <t>Fixed issue in budget periods 3-5 where salary for the the 20th personnel entered was incorrectly increased at double the desired rate.</t>
  </si>
  <si>
    <t>For more details on using Excel, contact your computer support staff. For any other questions about the budget development tool including budget categories and other budget-specific items, contact us at 229-3332 or email us at or-budtool-help@uwm.edu.</t>
  </si>
  <si>
    <t>04-25-2017</t>
  </si>
  <si>
    <t>Modified wording for warning given when PostDoc salary is below minimum UWM salary standards for all budget periods.</t>
  </si>
  <si>
    <t>Prime Sponsor (if applicable):</t>
  </si>
  <si>
    <t># Assistants</t>
  </si>
  <si>
    <t>Updated Fringe Range and F&amp;A Rates</t>
  </si>
  <si>
    <t>Removed "Additional Tuition" option for graduate assistants.  Removed remaining legacy resident tution and NRTR calculations from period 1.</t>
  </si>
  <si>
    <t>Modified page layouts of buget periods to print 2 pages in portrait orientation instead of 3 pages landscape.  Added page numbers in footer, repeated header rows at top of second page.</t>
  </si>
  <si>
    <t>07-13-2017</t>
  </si>
  <si>
    <t>01-30-2018</t>
  </si>
  <si>
    <t>Off Campus</t>
  </si>
  <si>
    <t>These rates are posted on the UWM Secretary of the University's web site: 
https://uwm.edu/secu/wp-content/uploads/sites/122/2018/08/BMWG-Report-Spring-2018-FINAL.pdf</t>
  </si>
  <si>
    <t>Public Service</t>
  </si>
  <si>
    <t>These rates are posted on the UWM Graduate School web site:
https://uwm.edu/graduateschool/graduate-assistant-policies-procedures/
A 2% annual salary increase is incorporated starting the second budget year for PAs only.</t>
  </si>
  <si>
    <t>Updated Fringe rates, changed fiscal year rollover dates, updated source web sites for some rates.</t>
  </si>
  <si>
    <t>Updated Project Assistant salaries</t>
  </si>
  <si>
    <t>Updated Fringe rates, corrected Project Assistant salaries, changed fiscal year rollover dates, changed worksheeet tab colors, slightly modified Budget Period page breaks.</t>
  </si>
  <si>
    <t>Student Startdate Fringe Increase %</t>
  </si>
  <si>
    <t>Student Annual Fringe Rate % Increase</t>
  </si>
  <si>
    <t>All Other Startdate Fringe Increase %</t>
  </si>
  <si>
    <t>All Other Annual Fringe Rate % Increase</t>
  </si>
  <si>
    <t>% Increase (Student - RA/PA/PostDoc - All Others)</t>
  </si>
  <si>
    <t>RA/PA/PostDoc Yearly + Increase</t>
  </si>
  <si>
    <t>RA/PA/PostDoc Startdate Fringe + Inc.</t>
  </si>
  <si>
    <t>Updated Fringe rates for Research and Project Assistants / Graduate Students &amp; Research Associates / Post Doctoral Associates</t>
  </si>
  <si>
    <t>Fiscal Year</t>
  </si>
  <si>
    <t>Subsistence /
Other Participant Costs</t>
  </si>
  <si>
    <t>Added generic RA rate options for $21,000, $19,000, and $17,000 for step-up assistantship salaries.  Allowed partial RA/PA appointments (decimals instead of whole numbers).</t>
  </si>
  <si>
    <t>Changed RA salary annual rate increase from 0% to 2% after the first year.   Added additional rows for "Consultants". Updated "consultant" totals calculations in Totals and Industry summary sheets.</t>
  </si>
  <si>
    <t>Changed fiscal year rollover dates</t>
  </si>
  <si>
    <t>Updated Fringe rates</t>
  </si>
  <si>
    <t>%+ Increase</t>
  </si>
  <si>
    <t>Updated RA rates, Removed generic RA rate options, Updated Indirect Cost Rates and Percentage Increases (Research Only)</t>
  </si>
  <si>
    <t>Update Public Service Indirect Cost Rate.  Fixed an error where Research Indirect Cost Rate Increases weren't calculating properly for some budget periods.</t>
  </si>
  <si>
    <t>F&amp;A Rate Type:</t>
  </si>
  <si>
    <t xml:space="preserve">Custom F&amp;A Rate: </t>
  </si>
  <si>
    <t>Other/Custom</t>
  </si>
  <si>
    <t>F&amp;A Rate Types</t>
  </si>
  <si>
    <t>F&amp;A Rates</t>
  </si>
  <si>
    <t>Year:</t>
  </si>
  <si>
    <t>TDC / other</t>
  </si>
  <si>
    <t>Sponsor</t>
  </si>
  <si>
    <t>Any</t>
  </si>
  <si>
    <t>State / Local Government</t>
  </si>
  <si>
    <t>Public Service / Other</t>
  </si>
  <si>
    <t xml:space="preserve">Federal / For-Profit / Other	</t>
  </si>
  <si>
    <r>
      <rPr>
        <b/>
        <sz val="11"/>
        <rFont val="Times New Roman"/>
        <family val="1"/>
      </rPr>
      <t>a.</t>
    </r>
    <r>
      <rPr>
        <sz val="11"/>
        <rFont val="Times New Roman"/>
        <family val="1"/>
      </rPr>
      <t xml:space="preserve"> </t>
    </r>
    <r>
      <rPr>
        <u/>
        <sz val="11"/>
        <rFont val="Times New Roman"/>
        <family val="1"/>
      </rPr>
      <t>Graduate Assistants:</t>
    </r>
    <r>
      <rPr>
        <sz val="11"/>
        <rFont val="Times New Roman"/>
        <family val="1"/>
      </rPr>
      <t xml:space="preserve"> Select the appropriate type from the dropdown box.
</t>
    </r>
    <r>
      <rPr>
        <b/>
        <sz val="11"/>
        <rFont val="Times New Roman"/>
        <family val="1"/>
      </rPr>
      <t xml:space="preserve">b. </t>
    </r>
    <r>
      <rPr>
        <u/>
        <sz val="11"/>
        <rFont val="Times New Roman"/>
        <family val="1"/>
      </rPr>
      <t>Duration and percent effort</t>
    </r>
    <r>
      <rPr>
        <sz val="11"/>
        <rFont val="Times New Roman"/>
        <family val="1"/>
      </rPr>
      <t xml:space="preserve">: Select the correct duration and percent effort for the assistant(s).
</t>
    </r>
    <r>
      <rPr>
        <b/>
        <sz val="11"/>
        <rFont val="Times New Roman"/>
        <family val="1"/>
      </rPr>
      <t>c.</t>
    </r>
    <r>
      <rPr>
        <sz val="11"/>
        <rFont val="Times New Roman"/>
        <family val="1"/>
      </rPr>
      <t xml:space="preserve"> </t>
    </r>
    <r>
      <rPr>
        <u/>
        <sz val="11"/>
        <rFont val="Times New Roman"/>
        <family val="1"/>
      </rPr>
      <t>Department</t>
    </r>
    <r>
      <rPr>
        <sz val="11"/>
        <rFont val="Times New Roman"/>
        <family val="1"/>
      </rPr>
      <t xml:space="preserve">: Select the correct department that will support the graduate student.
</t>
    </r>
    <r>
      <rPr>
        <b/>
        <sz val="11"/>
        <rFont val="Times New Roman"/>
        <family val="1"/>
      </rPr>
      <t>d.</t>
    </r>
    <r>
      <rPr>
        <sz val="11"/>
        <rFont val="Times New Roman"/>
        <family val="1"/>
      </rPr>
      <t xml:space="preserve"> </t>
    </r>
    <r>
      <rPr>
        <u/>
        <sz val="11"/>
        <rFont val="Times New Roman"/>
        <family val="1"/>
      </rPr>
      <t># of Assistants:</t>
    </r>
    <r>
      <rPr>
        <sz val="11"/>
        <rFont val="Times New Roman"/>
        <family val="1"/>
      </rPr>
      <t xml:space="preserve"> Enter the number of assistants of that type. 
</t>
    </r>
    <r>
      <rPr>
        <b/>
        <sz val="11"/>
        <rFont val="Times New Roman"/>
        <family val="1"/>
      </rPr>
      <t>e.</t>
    </r>
    <r>
      <rPr>
        <sz val="11"/>
        <rFont val="Times New Roman"/>
        <family val="1"/>
      </rPr>
      <t xml:space="preserve"> </t>
    </r>
    <r>
      <rPr>
        <u/>
        <sz val="11"/>
        <rFont val="Times New Roman"/>
        <family val="1"/>
      </rPr>
      <t>The other cells in the row will calculate automatically based on the information entered above.</t>
    </r>
    <r>
      <rPr>
        <sz val="11"/>
        <rFont val="Times New Roman"/>
        <family val="1"/>
      </rPr>
      <t xml:space="preserve">
     • </t>
    </r>
    <r>
      <rPr>
        <u/>
        <sz val="11"/>
        <rFont val="Times New Roman"/>
        <family val="1"/>
      </rPr>
      <t>Tuition</t>
    </r>
    <r>
      <rPr>
        <sz val="11"/>
        <rFont val="Times New Roman"/>
        <family val="1"/>
      </rPr>
      <t xml:space="preserve">
     </t>
    </r>
    <r>
      <rPr>
        <b/>
        <sz val="11"/>
        <rFont val="Times New Roman"/>
        <family val="1"/>
      </rPr>
      <t>•</t>
    </r>
    <r>
      <rPr>
        <sz val="11"/>
        <rFont val="Times New Roman"/>
        <family val="1"/>
      </rPr>
      <t xml:space="preserve"> </t>
    </r>
    <r>
      <rPr>
        <u/>
        <sz val="11"/>
        <rFont val="Times New Roman"/>
        <family val="1"/>
      </rPr>
      <t>Requested Salary</t>
    </r>
    <r>
      <rPr>
        <sz val="11"/>
        <rFont val="Times New Roman"/>
        <family val="1"/>
      </rPr>
      <t xml:space="preserve">
     </t>
    </r>
    <r>
      <rPr>
        <b/>
        <sz val="11"/>
        <rFont val="Times New Roman"/>
        <family val="1"/>
      </rPr>
      <t>•</t>
    </r>
    <r>
      <rPr>
        <sz val="11"/>
        <rFont val="Times New Roman"/>
        <family val="1"/>
      </rPr>
      <t xml:space="preserve"> </t>
    </r>
    <r>
      <rPr>
        <u/>
        <sz val="11"/>
        <rFont val="Times New Roman"/>
        <family val="1"/>
      </rPr>
      <t>Fringe Rate</t>
    </r>
    <r>
      <rPr>
        <sz val="11"/>
        <rFont val="Times New Roman"/>
        <family val="1"/>
      </rPr>
      <t xml:space="preserve">
     </t>
    </r>
    <r>
      <rPr>
        <b/>
        <sz val="11"/>
        <rFont val="Times New Roman"/>
        <family val="1"/>
      </rPr>
      <t>•</t>
    </r>
    <r>
      <rPr>
        <sz val="11"/>
        <rFont val="Times New Roman"/>
        <family val="1"/>
      </rPr>
      <t xml:space="preserve"> </t>
    </r>
    <r>
      <rPr>
        <u/>
        <sz val="11"/>
        <rFont val="Times New Roman"/>
        <family val="1"/>
      </rPr>
      <t>Fringe Benefits</t>
    </r>
    <r>
      <rPr>
        <sz val="11"/>
        <rFont val="Times New Roman"/>
        <family val="1"/>
      </rPr>
      <t xml:space="preserve">
     </t>
    </r>
    <r>
      <rPr>
        <b/>
        <sz val="11"/>
        <rFont val="Times New Roman"/>
        <family val="1"/>
      </rPr>
      <t>•</t>
    </r>
    <r>
      <rPr>
        <sz val="11"/>
        <rFont val="Times New Roman"/>
        <family val="1"/>
      </rPr>
      <t xml:space="preserve"> </t>
    </r>
    <r>
      <rPr>
        <u/>
        <sz val="11"/>
        <rFont val="Times New Roman"/>
        <family val="1"/>
      </rPr>
      <t>Row Total</t>
    </r>
    <r>
      <rPr>
        <sz val="11"/>
        <rFont val="Times New Roman"/>
        <family val="1"/>
      </rPr>
      <t xml:space="preserve">
</t>
    </r>
  </si>
  <si>
    <r>
      <rPr>
        <b/>
        <sz val="11"/>
        <rFont val="Times New Roman"/>
        <family val="1"/>
      </rPr>
      <t>a.</t>
    </r>
    <r>
      <rPr>
        <sz val="11"/>
        <rFont val="Times New Roman"/>
        <family val="1"/>
      </rPr>
      <t xml:space="preserve"> Include major equipment rental in this section.
</t>
    </r>
    <r>
      <rPr>
        <b/>
        <sz val="11"/>
        <rFont val="Times New Roman"/>
        <family val="1"/>
      </rPr>
      <t>b.</t>
    </r>
    <r>
      <rPr>
        <sz val="11"/>
        <rFont val="Times New Roman"/>
        <family val="1"/>
      </rPr>
      <t xml:space="preserve"> Items included in this section are excluded from F&amp;A (Indirect) cost calculations. (except with a base of TDC).
</t>
    </r>
    <r>
      <rPr>
        <b/>
        <sz val="11"/>
        <rFont val="Times New Roman"/>
        <family val="1"/>
      </rPr>
      <t>c.</t>
    </r>
    <r>
      <rPr>
        <sz val="11"/>
        <rFont val="Times New Roman"/>
        <family val="1"/>
      </rPr>
      <t xml:space="preserve"> Sponsors may require a quote for each equipment item.
</t>
    </r>
    <r>
      <rPr>
        <b/>
        <sz val="11"/>
        <rFont val="Times New Roman"/>
        <family val="1"/>
      </rPr>
      <t>d.</t>
    </r>
    <r>
      <rPr>
        <sz val="11"/>
        <rFont val="Times New Roman"/>
        <family val="1"/>
      </rPr>
      <t xml:space="preserve"> Costs associated with the Neeskay research vessel should be included in this section.
</t>
    </r>
  </si>
  <si>
    <r>
      <rPr>
        <b/>
        <sz val="11"/>
        <rFont val="Times New Roman"/>
        <family val="1"/>
      </rPr>
      <t>1.</t>
    </r>
    <r>
      <rPr>
        <sz val="11"/>
        <rFont val="Times New Roman"/>
        <family val="1"/>
      </rPr>
      <t xml:space="preserve"> Use this category only for certain programs specified by agency guidelines and for patient costs.
</t>
    </r>
    <r>
      <rPr>
        <b/>
        <sz val="11"/>
        <rFont val="Times New Roman"/>
        <family val="1"/>
      </rPr>
      <t>2.</t>
    </r>
    <r>
      <rPr>
        <sz val="11"/>
        <rFont val="Times New Roman"/>
        <family val="1"/>
      </rPr>
      <t xml:space="preserve"> Enter descriptions of type of costs, such as transportation, per diem, stipends and other related costs for participants or trainees (but not employees) in conjunction with certain conferences, meetings, symposia, workshops and other training activities. 
</t>
    </r>
    <r>
      <rPr>
        <b/>
        <sz val="11"/>
        <rFont val="Times New Roman"/>
        <family val="1"/>
      </rPr>
      <t>3.</t>
    </r>
    <r>
      <rPr>
        <sz val="11"/>
        <rFont val="Times New Roman"/>
        <family val="1"/>
      </rPr>
      <t xml:space="preserve"> </t>
    </r>
    <r>
      <rPr>
        <u/>
        <sz val="11"/>
        <rFont val="Times New Roman"/>
        <family val="1"/>
      </rPr>
      <t>Costs:</t>
    </r>
    <r>
      <rPr>
        <sz val="11"/>
        <rFont val="Times New Roman"/>
        <family val="1"/>
      </rPr>
      <t xml:space="preserve"> Type the total amount of the participant/patient costs.
</t>
    </r>
    <r>
      <rPr>
        <b/>
        <sz val="11"/>
        <rFont val="Times New Roman"/>
        <family val="1"/>
      </rPr>
      <t>4.</t>
    </r>
    <r>
      <rPr>
        <sz val="11"/>
        <rFont val="Times New Roman"/>
        <family val="1"/>
      </rPr>
      <t xml:space="preserve"> </t>
    </r>
    <r>
      <rPr>
        <u/>
        <sz val="11"/>
        <rFont val="Times New Roman"/>
        <family val="1"/>
      </rPr>
      <t>Items in this category are excluded for F&amp;A (Indirect) cost calculations (except with a base of TDC).</t>
    </r>
    <r>
      <rPr>
        <sz val="11"/>
        <rFont val="Times New Roman"/>
        <family val="1"/>
      </rPr>
      <t xml:space="preserve">
</t>
    </r>
  </si>
  <si>
    <t>This worksheet provides a summary of budget categories for each budget period as well as a summary of all budget categories with the indirect costs added to each line item as appropriate.  There are no fields to fill out in this spreadsheet.</t>
  </si>
  <si>
    <t>Extensive changes to accommodate yearly percentage increases in Facilities and Administration (Indirect) Cost Rates for Research
Added a drop-down on the "Project Data" worksheet for "F&amp;A Rate Type" and a field for "Custom F&amp;A Rate"
Added a small table on the "Project Data" worksheet to display yearly F&amp;A Rates
Updated all budget period and totals worksheets to use yearly F&amp;A rates instead of one unchanging F&amp;A rate for the entire budget period
Cleaned up the "Rates &amp; Bases" table on the "Project Data" worksheet
Separated out "Participant Costs" and "Travel" totals into two separate rows in the "Industry" worksheet
Updated "Detailed Instructions" worksheet to include information regarding these and other recent modifications.</t>
  </si>
  <si>
    <r>
      <rPr>
        <b/>
        <sz val="11"/>
        <rFont val="Times New Roman"/>
        <family val="1"/>
      </rPr>
      <t>8.</t>
    </r>
    <r>
      <rPr>
        <sz val="11"/>
        <rFont val="Times New Roman"/>
        <family val="1"/>
      </rPr>
      <t xml:space="preserve"> </t>
    </r>
    <r>
      <rPr>
        <u/>
        <sz val="11"/>
        <rFont val="Times New Roman"/>
        <family val="1"/>
      </rPr>
      <t>Funding Type</t>
    </r>
    <r>
      <rPr>
        <sz val="11"/>
        <rFont val="Times New Roman"/>
        <family val="1"/>
      </rPr>
      <t xml:space="preserve">: Select the appropriate funding type from the dropdown list: </t>
    </r>
    <r>
      <rPr>
        <b/>
        <sz val="11"/>
        <rFont val="Times New Roman"/>
        <family val="1"/>
      </rPr>
      <t>Federal</t>
    </r>
    <r>
      <rPr>
        <sz val="11"/>
        <rFont val="Times New Roman"/>
        <family val="1"/>
      </rPr>
      <t xml:space="preserve">, or </t>
    </r>
    <r>
      <rPr>
        <b/>
        <sz val="11"/>
        <rFont val="Times New Roman"/>
        <family val="1"/>
      </rPr>
      <t>Non-Federal</t>
    </r>
    <r>
      <rPr>
        <sz val="11"/>
        <rFont val="Times New Roman"/>
        <family val="1"/>
      </rPr>
      <t xml:space="preserve">.
</t>
    </r>
    <r>
      <rPr>
        <b/>
        <sz val="11"/>
        <rFont val="Times New Roman"/>
        <family val="1"/>
      </rPr>
      <t>9.</t>
    </r>
    <r>
      <rPr>
        <sz val="11"/>
        <rFont val="Times New Roman"/>
        <family val="1"/>
      </rPr>
      <t xml:space="preserve"> </t>
    </r>
    <r>
      <rPr>
        <u/>
        <sz val="11"/>
        <rFont val="Times New Roman"/>
        <family val="1"/>
      </rPr>
      <t>Tuition Prohibited</t>
    </r>
    <r>
      <rPr>
        <sz val="11"/>
        <rFont val="Times New Roman"/>
        <family val="1"/>
      </rPr>
      <t xml:space="preserve">: Mark the checkbox if the sponsor prohibits tuition.
</t>
    </r>
    <r>
      <rPr>
        <b/>
        <sz val="11"/>
        <rFont val="Times New Roman"/>
        <family val="1"/>
      </rPr>
      <t>10.</t>
    </r>
    <r>
      <rPr>
        <sz val="11"/>
        <rFont val="Times New Roman"/>
        <family val="1"/>
      </rPr>
      <t xml:space="preserve"> </t>
    </r>
    <r>
      <rPr>
        <u/>
        <sz val="11"/>
        <rFont val="Times New Roman"/>
        <family val="1"/>
      </rPr>
      <t>Annual Inflation Rate</t>
    </r>
    <r>
      <rPr>
        <sz val="11"/>
        <rFont val="Times New Roman"/>
        <family val="1"/>
      </rPr>
      <t xml:space="preserve">: The default rate for non-student salaries is 3%; these salaries will increase by this rate in each year of the proposal. You may enter a different rate in the field. 
</t>
    </r>
    <r>
      <rPr>
        <b/>
        <sz val="11"/>
        <rFont val="Times New Roman"/>
        <family val="1"/>
      </rPr>
      <t>11.</t>
    </r>
    <r>
      <rPr>
        <sz val="11"/>
        <rFont val="Times New Roman"/>
        <family val="1"/>
      </rPr>
      <t xml:space="preserve"> </t>
    </r>
    <r>
      <rPr>
        <u/>
        <sz val="11"/>
        <rFont val="Times New Roman"/>
        <family val="1"/>
      </rPr>
      <t>F&amp;A (Indirect) Costs</t>
    </r>
    <r>
      <rPr>
        <sz val="11"/>
        <rFont val="Times New Roman"/>
        <family val="1"/>
      </rPr>
      <t xml:space="preserve">: The </t>
    </r>
    <r>
      <rPr>
        <b/>
        <sz val="11"/>
        <rFont val="Times New Roman"/>
        <family val="1"/>
      </rPr>
      <t>Common Rates &amp; Bases</t>
    </r>
    <r>
      <rPr>
        <sz val="11"/>
        <rFont val="Times New Roman"/>
        <family val="1"/>
      </rPr>
      <t xml:space="preserve"> chart provides information needed to complete the next two items.
</t>
    </r>
    <r>
      <rPr>
        <b/>
        <sz val="11"/>
        <rFont val="Times New Roman"/>
        <family val="1"/>
      </rPr>
      <t xml:space="preserve">12. </t>
    </r>
    <r>
      <rPr>
        <u/>
        <sz val="11"/>
        <rFont val="Times New Roman"/>
        <family val="1"/>
      </rPr>
      <t>F&amp;A Rate Type</t>
    </r>
    <r>
      <rPr>
        <sz val="11"/>
        <rFont val="Times New Roman"/>
        <family val="1"/>
      </rPr>
      <t>: Enter the appropriate F&amp;A rate based on the chart and sponsor guidelines. If your rate is not listed in the Common Rates &amp; Bases table, please select Other/Custom and enter the rate in the Custom F&amp;A Rate box that will appear.</t>
    </r>
    <r>
      <rPr>
        <b/>
        <sz val="11"/>
        <rFont val="Times New Roman"/>
        <family val="1"/>
      </rPr>
      <t xml:space="preserve">
13.</t>
    </r>
    <r>
      <rPr>
        <sz val="11"/>
        <rFont val="Times New Roman"/>
        <family val="1"/>
      </rPr>
      <t xml:space="preserve"> </t>
    </r>
    <r>
      <rPr>
        <u/>
        <sz val="11"/>
        <rFont val="Times New Roman"/>
        <family val="1"/>
      </rPr>
      <t>Base</t>
    </r>
    <r>
      <rPr>
        <sz val="11"/>
        <rFont val="Times New Roman"/>
        <family val="1"/>
      </rPr>
      <t xml:space="preserve">: Select the appropriate base type from the drop down list according to the chart and sponsor guidelines.
</t>
    </r>
  </si>
  <si>
    <t>These rates are posted on the UWM Office of Research web site: 
https://uwm.edu/officeofresearch/wp-content/uploads/sites/91/2021/11/20211011-IDC-rate-agreement.pdf</t>
  </si>
  <si>
    <t>Fixed calculation of F&amp;A rates where the percentage was too high in later years.
Capped F&amp;A percentage at a maximum of 54%.
Updated the URL for posted F&amp;A Rates.</t>
  </si>
  <si>
    <t>This is used to calculate student "Person Months" from student hourly
"# Hours" value.</t>
  </si>
  <si>
    <t>PI Salary Annual Increase Percentage</t>
  </si>
  <si>
    <t>L&amp;S - African &amp; African Diaspora Studies</t>
  </si>
  <si>
    <t>Other / Not Listed</t>
  </si>
  <si>
    <t>L&amp;S - Foreign Languages &amp; Literature</t>
  </si>
  <si>
    <t>L&amp;S - Institute for Global Studies</t>
  </si>
  <si>
    <t>L&amp;S - International Studies</t>
  </si>
  <si>
    <t>L&amp;S - Mathematical Sciences</t>
  </si>
  <si>
    <t>L&amp;S - 21st Century Studies, Center for</t>
  </si>
  <si>
    <t>School/Department/Division</t>
  </si>
  <si>
    <t>Updated RA &amp; PA rates</t>
  </si>
  <si>
    <t>Updated Fringe Rates
Verified F&amp;A Rates
Changed fiscal year rollover dates</t>
  </si>
  <si>
    <t>KM: Updated Fringe Rates
Updated RA/PA/PostDoc Yearly + Increase
Verified F&amp;A Rates
Changed fiscal year rollover dates</t>
  </si>
  <si>
    <t>KM: Updated Fringe Rates</t>
  </si>
  <si>
    <t>KM: Updates made (noting later - unsure of what was updated</t>
  </si>
  <si>
    <t>KM: Updated RA/PA/PostDoc Rates</t>
  </si>
  <si>
    <t>Hourly Rates</t>
  </si>
  <si>
    <t>KM: Update tuition remission</t>
  </si>
  <si>
    <t>KM: Updated Zilber RA to Tier 4 per Kat O'Connell</t>
  </si>
  <si>
    <t>KM: Updated increase to Fringe Rates</t>
  </si>
  <si>
    <t>LAST UPDATED:</t>
  </si>
  <si>
    <t>These rates are posted on the UWM Office of Research web site: 
https://uwm.edu/officeofresearch/wp-content/uploads/sites/577/2025/05/20250312-IDC-rate-agreement-1.pdf</t>
  </si>
  <si>
    <t xml:space="preserve">ERKZ: Updated fiscal year start and end dates. </t>
  </si>
  <si>
    <t>KM: Revised fiscal year start and end dates back to 2025 to correct calculations</t>
  </si>
  <si>
    <r>
      <rPr>
        <b/>
        <sz val="10"/>
        <color rgb="FFFF0000"/>
        <rFont val="Arial"/>
        <family val="2"/>
      </rPr>
      <t>ONLY FOR USE WITH MTDC BASE</t>
    </r>
    <r>
      <rPr>
        <b/>
        <sz val="10"/>
        <color theme="1"/>
        <rFont val="Arial"/>
        <family val="2"/>
      </rPr>
      <t xml:space="preserve"> Subaward Costs for other UW-System Institutions </t>
    </r>
  </si>
  <si>
    <r>
      <rPr>
        <b/>
        <sz val="10"/>
        <color rgb="FFFF0000"/>
        <rFont val="Arial"/>
        <family val="2"/>
      </rPr>
      <t>ONLY FOR USE WITH MTDC BASE</t>
    </r>
    <r>
      <rPr>
        <b/>
        <sz val="10"/>
        <color theme="1"/>
        <rFont val="Arial"/>
        <family val="2"/>
      </rPr>
      <t xml:space="preserve"> Subaward Costs for other UW-System Institutions</t>
    </r>
  </si>
  <si>
    <t>KM: Added "ONLY FOR USE WITH MTDC BASE" on UW subawards (TDC requires taking IDC per RAMP configuration)</t>
  </si>
  <si>
    <t xml:space="preserve">Subaward Costs </t>
  </si>
  <si>
    <t xml:space="preserve">A subaward is a cooperative arrangement by which another institution (subrecipient) receives funding to perform a portion of a project proposed by/awarded to UWM (awardee).  F&amp;A (indirect) costs are handled differently depending on the F&amp;A base type and whether the recipient is another UW System institution or not. 
</t>
  </si>
  <si>
    <r>
      <rPr>
        <b/>
        <sz val="11"/>
        <rFont val="Times New Roman"/>
        <family val="1"/>
      </rPr>
      <t>1.</t>
    </r>
    <r>
      <rPr>
        <sz val="11"/>
        <rFont val="Times New Roman"/>
        <family val="1"/>
      </rPr>
      <t xml:space="preserve"> Enter the name of each non-UW institution to be issued a subaward and the cost for the first budget period. 
</t>
    </r>
  </si>
  <si>
    <r>
      <rPr>
        <b/>
        <sz val="11"/>
        <rFont val="Times New Roman"/>
        <family val="1"/>
      </rPr>
      <t>2</t>
    </r>
    <r>
      <rPr>
        <sz val="11"/>
        <rFont val="Times New Roman"/>
        <family val="1"/>
      </rPr>
      <t xml:space="preserve">. If your indirect cost base is </t>
    </r>
    <r>
      <rPr>
        <b/>
        <sz val="11"/>
        <rFont val="Times New Roman"/>
        <family val="1"/>
      </rPr>
      <t xml:space="preserve">TDC </t>
    </r>
    <r>
      <rPr>
        <sz val="11"/>
        <rFont val="Times New Roman"/>
        <family val="1"/>
      </rPr>
      <t xml:space="preserve">(Total Direct Costs), include other UW institutions here. RAMP requires charging IDC on subawards with a TDC base so they must be included here
</t>
    </r>
  </si>
  <si>
    <r>
      <t xml:space="preserve">If a subawardee will be included in a future budget period, but not in the first one, list the name of the subawardee and enter $0 for the cost for the first budget period. Costs for any year of a subaward must be entered on the same line in each budget period.
If an institution or entity is NOT performing a portion of the work but simply providing a service or consulting activity, use an Academic Support Services Agreement or purchase order instead of a subaward. Such costs should be included in the </t>
    </r>
    <r>
      <rPr>
        <b/>
        <sz val="11"/>
        <rFont val="Times New Roman"/>
        <family val="1"/>
      </rPr>
      <t>Other Direct Costs</t>
    </r>
    <r>
      <rPr>
        <sz val="11"/>
        <rFont val="Times New Roman"/>
        <family val="1"/>
      </rPr>
      <t xml:space="preserve"> section, not in the Subaward section.
</t>
    </r>
  </si>
  <si>
    <r>
      <rPr>
        <b/>
        <sz val="11"/>
        <rFont val="Times New Roman"/>
        <family val="1"/>
      </rPr>
      <t>3.</t>
    </r>
    <r>
      <rPr>
        <sz val="11"/>
        <rFont val="Times New Roman"/>
        <family val="1"/>
      </rPr>
      <t xml:space="preserve"> Enter the name of each UW institution to be issued a subaward and the cost for the first budget period.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</si>
</sst>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2" formatCode="_(&quot;$&quot;* #,##0_);_(&quot;$&quot;* \(#,##0\);_(&quot;$&quot;* &quot;-&quot;_);_(@_)"/>
    <numFmt numFmtId="44" formatCode="_(&quot;$&quot;* #,##0.00_);_(&quot;$&quot;* \(#,##0.00\);_(&quot;$&quot;* &quot;-&quot;??_);_(@_)"/>
    <numFmt numFmtId="43" formatCode="_(* #,##0.00_);_(* \(#,##0.00\);_(* &quot;-&quot;??_);_(@_)"/>
    <numFmt numFmtId="164" formatCode="[$-409]d\-mmm\-yyyy;@"/>
    <numFmt numFmtId="165" formatCode="0.0%"/>
    <numFmt numFmtId="166" formatCode="dd\-mmm\-yyyy"/>
    <numFmt numFmtId="167" formatCode="&quot;$&quot;#,##0.00"/>
    <numFmt numFmtId="168" formatCode="_([$$-409]* #,##0.00_);_([$$-409]* \(#,##0.00\);_([$$-409]* &quot;-&quot;??_);_(@_)"/>
    <numFmt numFmtId="169" formatCode="_(&quot;$&quot;* #,##0_);_(&quot;$&quot;* \(#,##0\);_(&quot;$&quot;* &quot;-&quot;??_);_(@_)"/>
    <numFmt numFmtId="170" formatCode="&quot;$&quot;#,##0"/>
    <numFmt numFmtId="171" formatCode="_([$$-409]* #,##0_);_([$$-409]* \(#,##0\);_([$$-409]* &quot;-&quot;_);_(@_)"/>
    <numFmt numFmtId="172" formatCode="&quot;&quot;;&quot;&quot;;&quot;&quot;;&quot;&quot;"/>
    <numFmt numFmtId="173" formatCode="mm/dd/yyyy"/>
    <numFmt numFmtId="174" formatCode=";;;"/>
  </numFmts>
  <fonts count="44" x14ac:knownFonts="1">
    <font>
      <sz val="10"/>
      <color theme="1"/>
      <name val="Arial"/>
      <family val="2"/>
    </font>
    <font>
      <sz val="10"/>
      <color indexed="10"/>
      <name val="Arial"/>
      <family val="2"/>
    </font>
    <font>
      <sz val="10"/>
      <name val="Arial"/>
      <family val="2"/>
    </font>
    <font>
      <sz val="10"/>
      <name val="Arial"/>
      <family val="2"/>
    </font>
    <font>
      <b/>
      <sz val="10"/>
      <name val="Arial"/>
      <family val="2"/>
    </font>
    <font>
      <b/>
      <u/>
      <sz val="10"/>
      <name val="Arial"/>
      <family val="2"/>
    </font>
    <font>
      <b/>
      <sz val="12"/>
      <name val="Arial"/>
      <family val="2"/>
    </font>
    <font>
      <sz val="12"/>
      <name val="Arial"/>
      <family val="2"/>
    </font>
    <font>
      <u/>
      <sz val="10"/>
      <name val="Arial"/>
      <family val="2"/>
    </font>
    <font>
      <sz val="8"/>
      <name val="Arial"/>
      <family val="2"/>
    </font>
    <font>
      <sz val="10"/>
      <color indexed="81"/>
      <name val="Tahoma"/>
      <family val="2"/>
    </font>
    <font>
      <b/>
      <sz val="10"/>
      <color indexed="81"/>
      <name val="Tahoma"/>
      <family val="2"/>
    </font>
    <font>
      <b/>
      <sz val="10"/>
      <color indexed="8"/>
      <name val="Arial"/>
      <family val="2"/>
    </font>
    <font>
      <sz val="11"/>
      <name val="Arial"/>
      <family val="2"/>
    </font>
    <font>
      <b/>
      <sz val="11"/>
      <name val="Arial"/>
      <family val="2"/>
    </font>
    <font>
      <b/>
      <sz val="14"/>
      <name val="Times New Roman"/>
      <family val="1"/>
    </font>
    <font>
      <b/>
      <sz val="11"/>
      <name val="Times New Roman"/>
      <family val="1"/>
    </font>
    <font>
      <sz val="11"/>
      <name val="Times New Roman"/>
      <family val="1"/>
    </font>
    <font>
      <u/>
      <sz val="11"/>
      <name val="Times New Roman"/>
      <family val="1"/>
    </font>
    <font>
      <b/>
      <u/>
      <sz val="11"/>
      <name val="Times New Roman"/>
      <family val="1"/>
    </font>
    <font>
      <sz val="12"/>
      <name val="Times New Roman"/>
      <family val="1"/>
    </font>
    <font>
      <b/>
      <sz val="12"/>
      <name val="Times New Roman"/>
      <family val="1"/>
    </font>
    <font>
      <strike/>
      <sz val="10"/>
      <name val="Arial"/>
      <family val="2"/>
    </font>
    <font>
      <b/>
      <sz val="18"/>
      <name val="Arial"/>
      <family val="2"/>
    </font>
    <font>
      <sz val="18"/>
      <name val="Arial"/>
      <family val="2"/>
    </font>
    <font>
      <sz val="10"/>
      <color theme="1"/>
      <name val="Arial"/>
      <family val="2"/>
    </font>
    <font>
      <sz val="10"/>
      <color theme="0"/>
      <name val="Arial"/>
      <family val="2"/>
    </font>
    <font>
      <b/>
      <sz val="10"/>
      <color theme="1"/>
      <name val="Arial"/>
      <family val="2"/>
    </font>
    <font>
      <sz val="24"/>
      <color theme="1"/>
      <name val="Arial"/>
      <family val="2"/>
    </font>
    <font>
      <sz val="12"/>
      <color theme="1"/>
      <name val="Arial"/>
      <family val="2"/>
    </font>
    <font>
      <b/>
      <sz val="12"/>
      <color theme="1"/>
      <name val="Arial"/>
      <family val="2"/>
    </font>
    <font>
      <sz val="10"/>
      <color theme="0" tint="-0.499984740745262"/>
      <name val="Arial"/>
      <family val="2"/>
    </font>
    <font>
      <sz val="8"/>
      <color theme="1"/>
      <name val="Arial"/>
      <family val="2"/>
    </font>
    <font>
      <sz val="10"/>
      <color theme="0" tint="-0.14999847407452621"/>
      <name val="Arial"/>
      <family val="2"/>
    </font>
    <font>
      <sz val="10"/>
      <color theme="0" tint="-4.9989318521683403E-2"/>
      <name val="Arial"/>
      <family val="2"/>
    </font>
    <font>
      <sz val="11"/>
      <color theme="1"/>
      <name val="Calibri"/>
      <family val="2"/>
      <scheme val="minor"/>
    </font>
    <font>
      <strike/>
      <sz val="10"/>
      <color theme="1"/>
      <name val="Arial"/>
      <family val="2"/>
    </font>
    <font>
      <sz val="10"/>
      <color theme="2"/>
      <name val="Arial"/>
      <family val="2"/>
    </font>
    <font>
      <sz val="13"/>
      <color theme="1"/>
      <name val="Arial"/>
      <family val="2"/>
    </font>
    <font>
      <sz val="8"/>
      <color rgb="FF000000"/>
      <name val="Tahoma"/>
      <family val="2"/>
    </font>
    <font>
      <sz val="9"/>
      <name val="Arial"/>
      <family val="2"/>
    </font>
    <font>
      <sz val="9"/>
      <color theme="1"/>
      <name val="Arial"/>
      <family val="2"/>
    </font>
    <font>
      <sz val="8"/>
      <color rgb="FF000000"/>
      <name val="Segoe UI"/>
      <family val="2"/>
    </font>
    <font>
      <b/>
      <sz val="10"/>
      <color rgb="FFFF0000"/>
      <name val="Arial"/>
      <family val="2"/>
    </font>
  </fonts>
  <fills count="1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
      <patternFill patternType="solid">
        <fgColor rgb="FFFFFF99"/>
        <bgColor indexed="64"/>
      </patternFill>
    </fill>
    <fill>
      <patternFill patternType="solid">
        <fgColor theme="7" tint="0.79998168889431442"/>
        <bgColor indexed="64"/>
      </patternFill>
    </fill>
    <fill>
      <patternFill patternType="solid">
        <fgColor rgb="FFFFC000"/>
        <bgColor indexed="64"/>
      </patternFill>
    </fill>
    <fill>
      <patternFill patternType="solid">
        <fgColor rgb="FFFFFFCC"/>
        <bgColor indexed="64"/>
      </patternFill>
    </fill>
    <fill>
      <patternFill patternType="solid">
        <fgColor rgb="FFFFFF00"/>
        <bgColor indexed="64"/>
      </patternFill>
    </fill>
  </fills>
  <borders count="1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ck">
        <color indexed="64"/>
      </left>
      <right/>
      <top/>
      <bottom/>
      <diagonal/>
    </border>
    <border>
      <left/>
      <right style="thick">
        <color indexed="64"/>
      </right>
      <top/>
      <bottom/>
      <diagonal/>
    </border>
    <border>
      <left/>
      <right style="hair">
        <color indexed="64"/>
      </right>
      <top/>
      <bottom/>
      <diagonal/>
    </border>
    <border>
      <left style="hair">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indexed="64"/>
      </bottom>
      <diagonal/>
    </border>
    <border>
      <left/>
      <right/>
      <top style="medium">
        <color indexed="64"/>
      </top>
      <bottom style="hair">
        <color indexed="64"/>
      </bottom>
      <diagonal/>
    </border>
    <border>
      <left/>
      <right/>
      <top/>
      <bottom style="dashed">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6">
    <xf numFmtId="0" fontId="0" fillId="0" borderId="0"/>
    <xf numFmtId="43" fontId="25" fillId="0" borderId="0" applyFont="0" applyFill="0" applyBorder="0" applyAlignment="0" applyProtection="0"/>
    <xf numFmtId="44" fontId="25" fillId="0" borderId="0" applyFont="0" applyFill="0" applyBorder="0" applyAlignment="0" applyProtection="0"/>
    <xf numFmtId="0" fontId="3" fillId="0" borderId="0"/>
    <xf numFmtId="0" fontId="2" fillId="0" borderId="0"/>
    <xf numFmtId="9" fontId="25" fillId="0" borderId="0" applyFont="0" applyFill="0" applyBorder="0" applyAlignment="0" applyProtection="0"/>
  </cellStyleXfs>
  <cellXfs count="1224">
    <xf numFmtId="0" fontId="0" fillId="0" borderId="0" xfId="0"/>
    <xf numFmtId="0" fontId="0" fillId="5" borderId="1" xfId="0" applyFill="1" applyBorder="1"/>
    <xf numFmtId="0" fontId="0" fillId="5" borderId="2" xfId="0" applyFill="1" applyBorder="1"/>
    <xf numFmtId="0" fontId="0" fillId="5" borderId="3" xfId="0" applyFill="1" applyBorder="1"/>
    <xf numFmtId="0" fontId="0" fillId="5" borderId="4" xfId="0" applyFill="1" applyBorder="1"/>
    <xf numFmtId="0" fontId="0" fillId="5" borderId="5" xfId="0" applyFill="1" applyBorder="1"/>
    <xf numFmtId="0" fontId="0" fillId="5" borderId="6" xfId="0" applyFill="1" applyBorder="1"/>
    <xf numFmtId="0" fontId="0" fillId="5" borderId="0" xfId="0" applyFill="1"/>
    <xf numFmtId="0" fontId="0" fillId="6" borderId="0" xfId="0" applyFill="1"/>
    <xf numFmtId="0" fontId="0" fillId="7" borderId="7" xfId="0" applyFill="1" applyBorder="1"/>
    <xf numFmtId="0" fontId="0" fillId="7" borderId="8" xfId="0" applyFill="1" applyBorder="1"/>
    <xf numFmtId="0" fontId="0" fillId="7" borderId="9" xfId="0" applyFill="1" applyBorder="1"/>
    <xf numFmtId="0" fontId="0" fillId="7" borderId="10" xfId="0" applyFill="1" applyBorder="1"/>
    <xf numFmtId="0" fontId="0" fillId="8" borderId="7" xfId="0" applyFill="1" applyBorder="1"/>
    <xf numFmtId="0" fontId="0" fillId="8" borderId="11" xfId="0" applyFill="1" applyBorder="1"/>
    <xf numFmtId="0" fontId="0" fillId="8" borderId="12" xfId="0" applyFill="1" applyBorder="1"/>
    <xf numFmtId="0" fontId="0" fillId="5" borderId="13" xfId="0" applyFill="1" applyBorder="1"/>
    <xf numFmtId="0" fontId="0" fillId="5" borderId="14" xfId="0" applyFill="1" applyBorder="1"/>
    <xf numFmtId="0" fontId="0" fillId="5" borderId="15" xfId="0" applyFill="1" applyBorder="1"/>
    <xf numFmtId="0" fontId="0" fillId="7" borderId="16" xfId="0" applyFill="1" applyBorder="1"/>
    <xf numFmtId="0" fontId="0" fillId="7" borderId="11" xfId="0" applyFill="1" applyBorder="1"/>
    <xf numFmtId="0" fontId="0" fillId="7" borderId="12" xfId="0" applyFill="1" applyBorder="1"/>
    <xf numFmtId="0" fontId="28" fillId="0" borderId="0" xfId="0" applyFont="1"/>
    <xf numFmtId="0" fontId="3" fillId="0" borderId="0" xfId="3"/>
    <xf numFmtId="0" fontId="4" fillId="0" borderId="0" xfId="3" applyFont="1"/>
    <xf numFmtId="0" fontId="5" fillId="0" borderId="0" xfId="3" applyFont="1"/>
    <xf numFmtId="0" fontId="3" fillId="6" borderId="0" xfId="3" applyFill="1"/>
    <xf numFmtId="0" fontId="4" fillId="6" borderId="0" xfId="3" applyFont="1" applyFill="1" applyAlignment="1">
      <alignment horizontal="center" vertical="center"/>
    </xf>
    <xf numFmtId="0" fontId="7" fillId="6" borderId="0" xfId="3" applyFont="1" applyFill="1" applyAlignment="1">
      <alignment horizontal="center" vertical="center"/>
    </xf>
    <xf numFmtId="0" fontId="4" fillId="6" borderId="0" xfId="3" applyFont="1" applyFill="1"/>
    <xf numFmtId="0" fontId="2" fillId="6" borderId="0" xfId="3" applyFont="1" applyFill="1" applyAlignment="1">
      <alignment vertical="center" wrapText="1"/>
    </xf>
    <xf numFmtId="0" fontId="4" fillId="6" borderId="0" xfId="3" applyFont="1" applyFill="1" applyAlignment="1">
      <alignment vertical="center"/>
    </xf>
    <xf numFmtId="0" fontId="4" fillId="9" borderId="17" xfId="3" applyFont="1" applyFill="1" applyBorder="1" applyAlignment="1">
      <alignment horizontal="center" vertical="center"/>
    </xf>
    <xf numFmtId="0" fontId="8" fillId="0" borderId="0" xfId="3" applyFont="1"/>
    <xf numFmtId="0" fontId="4" fillId="2" borderId="18" xfId="3" applyFont="1" applyFill="1" applyBorder="1" applyAlignment="1">
      <alignment horizontal="center" vertical="center"/>
    </xf>
    <xf numFmtId="0" fontId="3" fillId="2" borderId="0" xfId="3" applyFill="1" applyAlignment="1">
      <alignment horizontal="center" vertical="center"/>
    </xf>
    <xf numFmtId="17" fontId="3" fillId="3" borderId="17" xfId="3" applyNumberFormat="1" applyFill="1" applyBorder="1" applyAlignment="1">
      <alignment horizontal="center" vertical="center"/>
    </xf>
    <xf numFmtId="0" fontId="3" fillId="6" borderId="0" xfId="3" applyFill="1" applyAlignment="1">
      <alignment horizontal="center" vertical="center"/>
    </xf>
    <xf numFmtId="0" fontId="3" fillId="2" borderId="19" xfId="3" applyFill="1" applyBorder="1" applyAlignment="1">
      <alignment horizontal="center" vertical="center"/>
    </xf>
    <xf numFmtId="0" fontId="4" fillId="2" borderId="18" xfId="3" applyFont="1" applyFill="1" applyBorder="1" applyAlignment="1">
      <alignment horizontal="left" vertical="center" wrapText="1"/>
    </xf>
    <xf numFmtId="0" fontId="3" fillId="2" borderId="19" xfId="3" applyFill="1" applyBorder="1" applyAlignment="1">
      <alignment horizontal="left" vertical="center" wrapText="1"/>
    </xf>
    <xf numFmtId="0" fontId="3" fillId="2" borderId="0" xfId="3" applyFill="1" applyAlignment="1">
      <alignment horizontal="left" vertical="center" wrapText="1"/>
    </xf>
    <xf numFmtId="0" fontId="4" fillId="2" borderId="0" xfId="3" applyFont="1" applyFill="1" applyAlignment="1">
      <alignment horizontal="center"/>
    </xf>
    <xf numFmtId="0" fontId="4" fillId="2" borderId="20" xfId="3" applyFont="1" applyFill="1" applyBorder="1" applyAlignment="1">
      <alignment horizontal="center"/>
    </xf>
    <xf numFmtId="0" fontId="4" fillId="2" borderId="21" xfId="3" applyFont="1" applyFill="1" applyBorder="1" applyAlignment="1">
      <alignment horizontal="center"/>
    </xf>
    <xf numFmtId="0" fontId="4" fillId="2" borderId="18" xfId="3" applyFont="1" applyFill="1" applyBorder="1" applyAlignment="1">
      <alignment horizontal="left" indent="1"/>
    </xf>
    <xf numFmtId="0" fontId="3" fillId="2" borderId="0" xfId="3" applyFill="1"/>
    <xf numFmtId="165" fontId="3" fillId="3" borderId="22" xfId="3" applyNumberFormat="1" applyFill="1" applyBorder="1"/>
    <xf numFmtId="0" fontId="3" fillId="2" borderId="19" xfId="3" applyFill="1" applyBorder="1"/>
    <xf numFmtId="165" fontId="3" fillId="3" borderId="26" xfId="3" applyNumberFormat="1" applyFill="1" applyBorder="1"/>
    <xf numFmtId="165" fontId="3" fillId="2" borderId="0" xfId="3" applyNumberFormat="1" applyFill="1"/>
    <xf numFmtId="165" fontId="3" fillId="3" borderId="30" xfId="3" applyNumberFormat="1" applyFill="1" applyBorder="1"/>
    <xf numFmtId="165" fontId="3" fillId="2" borderId="34" xfId="3" applyNumberFormat="1" applyFill="1" applyBorder="1"/>
    <xf numFmtId="165" fontId="3" fillId="2" borderId="35" xfId="3" applyNumberFormat="1" applyFill="1" applyBorder="1"/>
    <xf numFmtId="0" fontId="3" fillId="2" borderId="35" xfId="3" applyFill="1" applyBorder="1"/>
    <xf numFmtId="0" fontId="3" fillId="2" borderId="36" xfId="3" applyFill="1" applyBorder="1"/>
    <xf numFmtId="165" fontId="3" fillId="2" borderId="18" xfId="3" applyNumberFormat="1" applyFill="1" applyBorder="1"/>
    <xf numFmtId="0" fontId="2" fillId="2" borderId="18" xfId="3" applyFont="1" applyFill="1" applyBorder="1" applyAlignment="1">
      <alignment horizontal="left" indent="1"/>
    </xf>
    <xf numFmtId="0" fontId="3" fillId="2" borderId="18" xfId="3" applyFill="1" applyBorder="1"/>
    <xf numFmtId="0" fontId="4" fillId="2" borderId="0" xfId="3" applyFont="1" applyFill="1" applyAlignment="1">
      <alignment horizontal="centerContinuous"/>
    </xf>
    <xf numFmtId="0" fontId="9" fillId="2" borderId="0" xfId="3" applyFont="1" applyFill="1" applyAlignment="1">
      <alignment horizontal="centerContinuous"/>
    </xf>
    <xf numFmtId="0" fontId="9" fillId="2" borderId="0" xfId="3" applyFont="1" applyFill="1"/>
    <xf numFmtId="0" fontId="4" fillId="2" borderId="18" xfId="3" applyFont="1" applyFill="1" applyBorder="1" applyAlignment="1">
      <alignment horizontal="centerContinuous"/>
    </xf>
    <xf numFmtId="1" fontId="3" fillId="2" borderId="35" xfId="3" applyNumberFormat="1" applyFill="1" applyBorder="1"/>
    <xf numFmtId="1" fontId="3" fillId="0" borderId="0" xfId="3" applyNumberFormat="1"/>
    <xf numFmtId="0" fontId="6" fillId="2" borderId="18" xfId="3" applyFont="1" applyFill="1" applyBorder="1" applyAlignment="1">
      <alignment horizontal="center" vertical="center" wrapText="1"/>
    </xf>
    <xf numFmtId="0" fontId="7" fillId="2" borderId="0" xfId="3" applyFont="1" applyFill="1" applyAlignment="1">
      <alignment horizontal="center" vertical="center" wrapText="1"/>
    </xf>
    <xf numFmtId="0" fontId="7" fillId="2" borderId="19" xfId="3" applyFont="1" applyFill="1" applyBorder="1" applyAlignment="1">
      <alignment horizontal="center" vertical="center" wrapText="1"/>
    </xf>
    <xf numFmtId="0" fontId="0" fillId="6" borderId="0" xfId="0" applyFill="1" applyAlignment="1">
      <alignment horizontal="center" vertical="center"/>
    </xf>
    <xf numFmtId="0" fontId="4" fillId="2" borderId="0" xfId="3" applyFont="1" applyFill="1"/>
    <xf numFmtId="1" fontId="3" fillId="0" borderId="26" xfId="3" applyNumberFormat="1" applyBorder="1"/>
    <xf numFmtId="1" fontId="3" fillId="9" borderId="37" xfId="3" applyNumberFormat="1" applyFill="1" applyBorder="1"/>
    <xf numFmtId="1" fontId="3" fillId="9" borderId="28" xfId="3" applyNumberFormat="1" applyFill="1" applyBorder="1"/>
    <xf numFmtId="1" fontId="3" fillId="9" borderId="29" xfId="3" applyNumberFormat="1" applyFill="1" applyBorder="1"/>
    <xf numFmtId="1" fontId="3" fillId="9" borderId="38" xfId="3" applyNumberFormat="1" applyFill="1" applyBorder="1"/>
    <xf numFmtId="1" fontId="3" fillId="9" borderId="32" xfId="3" applyNumberFormat="1" applyFill="1" applyBorder="1"/>
    <xf numFmtId="1" fontId="3" fillId="9" borderId="33" xfId="3" applyNumberFormat="1" applyFill="1" applyBorder="1"/>
    <xf numFmtId="0" fontId="4" fillId="2" borderId="34" xfId="3" applyFont="1" applyFill="1" applyBorder="1"/>
    <xf numFmtId="0" fontId="4" fillId="2" borderId="35" xfId="3" applyFont="1" applyFill="1" applyBorder="1"/>
    <xf numFmtId="0" fontId="4" fillId="6" borderId="18" xfId="3" applyFont="1" applyFill="1" applyBorder="1" applyAlignment="1">
      <alignment horizontal="left" indent="1"/>
    </xf>
    <xf numFmtId="0" fontId="3" fillId="6" borderId="19" xfId="3" applyFill="1" applyBorder="1"/>
    <xf numFmtId="0" fontId="3" fillId="6" borderId="35" xfId="3" applyFill="1" applyBorder="1"/>
    <xf numFmtId="0" fontId="3" fillId="6" borderId="36" xfId="3" applyFill="1" applyBorder="1"/>
    <xf numFmtId="0" fontId="0" fillId="0" borderId="0" xfId="0" applyProtection="1">
      <protection locked="0"/>
    </xf>
    <xf numFmtId="0" fontId="0" fillId="6" borderId="19" xfId="0" applyFill="1" applyBorder="1"/>
    <xf numFmtId="44" fontId="3" fillId="3" borderId="17" xfId="2" applyFont="1" applyFill="1" applyBorder="1" applyAlignment="1" applyProtection="1">
      <alignment vertical="center"/>
    </xf>
    <xf numFmtId="0" fontId="0" fillId="6" borderId="18" xfId="0" applyFill="1" applyBorder="1"/>
    <xf numFmtId="0" fontId="0" fillId="6" borderId="0" xfId="0" applyFill="1" applyAlignment="1">
      <alignment horizontal="right"/>
    </xf>
    <xf numFmtId="0" fontId="0" fillId="6" borderId="0" xfId="0" applyFill="1" applyAlignment="1">
      <alignment horizontal="right" indent="1"/>
    </xf>
    <xf numFmtId="0" fontId="0" fillId="6" borderId="34" xfId="0" applyFill="1" applyBorder="1"/>
    <xf numFmtId="0" fontId="0" fillId="6" borderId="35" xfId="0" applyFill="1" applyBorder="1"/>
    <xf numFmtId="0" fontId="0" fillId="6" borderId="36" xfId="0" applyFill="1" applyBorder="1"/>
    <xf numFmtId="0" fontId="4" fillId="10" borderId="39" xfId="0" applyFont="1" applyFill="1" applyBorder="1" applyAlignment="1">
      <alignment horizontal="center" vertical="center"/>
    </xf>
    <xf numFmtId="0" fontId="4" fillId="10" borderId="0" xfId="0" applyFont="1" applyFill="1" applyAlignment="1">
      <alignment horizontal="center" vertical="center"/>
    </xf>
    <xf numFmtId="0" fontId="4" fillId="10" borderId="40" xfId="0" applyFont="1" applyFill="1" applyBorder="1" applyAlignment="1">
      <alignment horizontal="center" vertical="center"/>
    </xf>
    <xf numFmtId="0" fontId="4" fillId="10" borderId="41" xfId="0" applyFont="1" applyFill="1" applyBorder="1" applyAlignment="1">
      <alignment horizontal="center" vertical="center"/>
    </xf>
    <xf numFmtId="0" fontId="4" fillId="10" borderId="2" xfId="0" applyFont="1" applyFill="1" applyBorder="1" applyAlignment="1">
      <alignment horizontal="center" vertical="center"/>
    </xf>
    <xf numFmtId="0" fontId="4" fillId="10" borderId="42" xfId="0" applyFont="1" applyFill="1" applyBorder="1" applyAlignment="1">
      <alignment horizontal="center" vertical="center"/>
    </xf>
    <xf numFmtId="0" fontId="0" fillId="6" borderId="39" xfId="0" applyFill="1" applyBorder="1"/>
    <xf numFmtId="0" fontId="0" fillId="6" borderId="40" xfId="0" applyFill="1" applyBorder="1"/>
    <xf numFmtId="0" fontId="0" fillId="6" borderId="11" xfId="0" applyFill="1" applyBorder="1"/>
    <xf numFmtId="0" fontId="0" fillId="6" borderId="16" xfId="0" applyFill="1" applyBorder="1"/>
    <xf numFmtId="0" fontId="0" fillId="6" borderId="12" xfId="0" applyFill="1" applyBorder="1"/>
    <xf numFmtId="0" fontId="0" fillId="6" borderId="17" xfId="0" applyFill="1" applyBorder="1" applyAlignment="1" applyProtection="1">
      <alignment horizontal="left" vertical="top" indent="1"/>
      <protection locked="0"/>
    </xf>
    <xf numFmtId="0" fontId="0" fillId="6" borderId="43" xfId="0" applyFill="1" applyBorder="1" applyAlignment="1" applyProtection="1">
      <alignment horizontal="left" vertical="top" indent="1"/>
      <protection locked="0"/>
    </xf>
    <xf numFmtId="0" fontId="2" fillId="0" borderId="0" xfId="4"/>
    <xf numFmtId="0" fontId="13" fillId="0" borderId="0" xfId="4" applyFont="1"/>
    <xf numFmtId="0" fontId="16" fillId="0" borderId="0" xfId="4" applyFont="1"/>
    <xf numFmtId="0" fontId="17" fillId="0" borderId="0" xfId="4" applyFont="1"/>
    <xf numFmtId="0" fontId="16" fillId="0" borderId="0" xfId="4" applyFont="1" applyAlignment="1">
      <alignment horizontal="left" indent="1"/>
    </xf>
    <xf numFmtId="0" fontId="16" fillId="0" borderId="0" xfId="4" applyFont="1" applyAlignment="1">
      <alignment horizontal="left" indent="3"/>
    </xf>
    <xf numFmtId="0" fontId="16" fillId="0" borderId="0" xfId="4" applyFont="1" applyAlignment="1">
      <alignment horizontal="left" indent="5"/>
    </xf>
    <xf numFmtId="0" fontId="26" fillId="11" borderId="44" xfId="0" applyFont="1" applyFill="1" applyBorder="1" applyAlignment="1" applyProtection="1">
      <alignment horizontal="right"/>
      <protection locked="0"/>
    </xf>
    <xf numFmtId="0" fontId="26" fillId="11" borderId="45" xfId="0" applyFont="1" applyFill="1" applyBorder="1" applyAlignment="1" applyProtection="1">
      <alignment horizontal="right"/>
      <protection locked="0"/>
    </xf>
    <xf numFmtId="0" fontId="26" fillId="11" borderId="46" xfId="0" applyFont="1" applyFill="1" applyBorder="1" applyAlignment="1" applyProtection="1">
      <alignment horizontal="right"/>
      <protection locked="0"/>
    </xf>
    <xf numFmtId="0" fontId="26" fillId="11" borderId="47" xfId="0" applyFont="1" applyFill="1" applyBorder="1" applyAlignment="1">
      <alignment horizontal="center"/>
    </xf>
    <xf numFmtId="0" fontId="26" fillId="11" borderId="48" xfId="0" applyFont="1" applyFill="1" applyBorder="1" applyAlignment="1">
      <alignment horizontal="center"/>
    </xf>
    <xf numFmtId="0" fontId="26" fillId="11" borderId="14" xfId="0" applyFont="1" applyFill="1" applyBorder="1" applyAlignment="1">
      <alignment horizontal="center"/>
    </xf>
    <xf numFmtId="0" fontId="26" fillId="11" borderId="49" xfId="0" applyFont="1" applyFill="1" applyBorder="1" applyAlignment="1">
      <alignment horizontal="center"/>
    </xf>
    <xf numFmtId="0" fontId="26" fillId="11" borderId="50" xfId="0" applyFont="1" applyFill="1" applyBorder="1" applyAlignment="1">
      <alignment horizontal="center"/>
    </xf>
    <xf numFmtId="0" fontId="26" fillId="11" borderId="51" xfId="0" applyFont="1" applyFill="1" applyBorder="1" applyAlignment="1">
      <alignment horizontal="center"/>
    </xf>
    <xf numFmtId="0" fontId="26" fillId="11" borderId="47" xfId="0" applyFont="1" applyFill="1" applyBorder="1" applyAlignment="1">
      <alignment horizontal="right"/>
    </xf>
    <xf numFmtId="0" fontId="26" fillId="11" borderId="48" xfId="0" applyFont="1" applyFill="1" applyBorder="1" applyAlignment="1">
      <alignment horizontal="right"/>
    </xf>
    <xf numFmtId="0" fontId="26" fillId="11" borderId="14" xfId="0" applyFont="1" applyFill="1" applyBorder="1" applyAlignment="1">
      <alignment horizontal="right"/>
    </xf>
    <xf numFmtId="0" fontId="26" fillId="11" borderId="49" xfId="0" applyFont="1" applyFill="1" applyBorder="1" applyAlignment="1">
      <alignment horizontal="right"/>
    </xf>
    <xf numFmtId="0" fontId="26" fillId="11" borderId="50" xfId="0" applyFont="1" applyFill="1" applyBorder="1" applyAlignment="1">
      <alignment horizontal="right"/>
    </xf>
    <xf numFmtId="0" fontId="26" fillId="11" borderId="51" xfId="0" applyFont="1" applyFill="1" applyBorder="1" applyAlignment="1">
      <alignment horizontal="right"/>
    </xf>
    <xf numFmtId="0" fontId="26" fillId="11" borderId="47" xfId="0" applyFont="1" applyFill="1" applyBorder="1"/>
    <xf numFmtId="0" fontId="26" fillId="11" borderId="14" xfId="0" applyFont="1" applyFill="1" applyBorder="1"/>
    <xf numFmtId="0" fontId="26" fillId="11" borderId="50" xfId="0" applyFont="1" applyFill="1" applyBorder="1"/>
    <xf numFmtId="0" fontId="0" fillId="0" borderId="0" xfId="0" applyAlignment="1">
      <alignment horizontal="left" indent="1"/>
    </xf>
    <xf numFmtId="0" fontId="29" fillId="10" borderId="14" xfId="0" applyFont="1" applyFill="1" applyBorder="1" applyAlignment="1">
      <alignment horizontal="center"/>
    </xf>
    <xf numFmtId="0" fontId="30" fillId="10" borderId="14" xfId="0" applyFont="1" applyFill="1" applyBorder="1" applyAlignment="1">
      <alignment horizontal="center"/>
    </xf>
    <xf numFmtId="0" fontId="30" fillId="0" borderId="0" xfId="0" applyFont="1" applyAlignment="1">
      <alignment horizontal="center"/>
    </xf>
    <xf numFmtId="0" fontId="31" fillId="0" borderId="0" xfId="0" applyFont="1" applyAlignment="1">
      <alignment horizontal="left" indent="1"/>
    </xf>
    <xf numFmtId="14" fontId="0" fillId="0" borderId="0" xfId="0" applyNumberFormat="1" applyAlignment="1">
      <alignment horizontal="left" indent="1"/>
    </xf>
    <xf numFmtId="0" fontId="0" fillId="12" borderId="0" xfId="0" applyFill="1"/>
    <xf numFmtId="0" fontId="0" fillId="12" borderId="0" xfId="0" applyFill="1" applyAlignment="1">
      <alignment horizontal="right"/>
    </xf>
    <xf numFmtId="2" fontId="0" fillId="12" borderId="0" xfId="0" applyNumberFormat="1" applyFill="1" applyAlignment="1">
      <alignment horizontal="center"/>
    </xf>
    <xf numFmtId="0" fontId="0" fillId="12" borderId="0" xfId="0" applyFill="1" applyAlignment="1">
      <alignment horizontal="center"/>
    </xf>
    <xf numFmtId="0" fontId="27" fillId="12" borderId="0" xfId="0" applyFont="1" applyFill="1" applyAlignment="1">
      <alignment horizontal="right"/>
    </xf>
    <xf numFmtId="0" fontId="27" fillId="12" borderId="0" xfId="0" applyFont="1" applyFill="1"/>
    <xf numFmtId="0" fontId="33" fillId="12" borderId="0" xfId="0" applyFont="1" applyFill="1"/>
    <xf numFmtId="0" fontId="0" fillId="12" borderId="52" xfId="0" applyFill="1" applyBorder="1"/>
    <xf numFmtId="0" fontId="2" fillId="12" borderId="0" xfId="0" applyFont="1" applyFill="1"/>
    <xf numFmtId="0" fontId="4" fillId="12" borderId="0" xfId="0" applyFont="1" applyFill="1"/>
    <xf numFmtId="0" fontId="0" fillId="12" borderId="53" xfId="0" applyFill="1" applyBorder="1"/>
    <xf numFmtId="0" fontId="0" fillId="12" borderId="54" xfId="0" applyFill="1" applyBorder="1"/>
    <xf numFmtId="0" fontId="0" fillId="12" borderId="0" xfId="0" quotePrefix="1" applyFill="1" applyAlignment="1">
      <alignment horizontal="right" indent="1"/>
    </xf>
    <xf numFmtId="0" fontId="0" fillId="12" borderId="55" xfId="0" applyFill="1" applyBorder="1"/>
    <xf numFmtId="0" fontId="0" fillId="12" borderId="7" xfId="0" applyFill="1" applyBorder="1"/>
    <xf numFmtId="0" fontId="0" fillId="12" borderId="0" xfId="0" quotePrefix="1" applyFill="1"/>
    <xf numFmtId="0" fontId="0" fillId="12" borderId="56" xfId="0" applyFill="1" applyBorder="1"/>
    <xf numFmtId="0" fontId="0" fillId="12" borderId="7" xfId="0" applyFill="1" applyBorder="1" applyAlignment="1">
      <alignment horizontal="right"/>
    </xf>
    <xf numFmtId="44" fontId="0" fillId="12" borderId="7" xfId="0" applyNumberFormat="1" applyFill="1" applyBorder="1"/>
    <xf numFmtId="0" fontId="0" fillId="12" borderId="57" xfId="0" applyFill="1" applyBorder="1"/>
    <xf numFmtId="0" fontId="0" fillId="12" borderId="58" xfId="0" applyFill="1" applyBorder="1"/>
    <xf numFmtId="0" fontId="0" fillId="12" borderId="59" xfId="0" applyFill="1" applyBorder="1"/>
    <xf numFmtId="0" fontId="0" fillId="12" borderId="5" xfId="0" applyFill="1" applyBorder="1"/>
    <xf numFmtId="0" fontId="0" fillId="12" borderId="0" xfId="0" applyFill="1" applyAlignment="1">
      <alignment horizontal="center" vertical="center"/>
    </xf>
    <xf numFmtId="0" fontId="34" fillId="12" borderId="0" xfId="0" applyFont="1" applyFill="1"/>
    <xf numFmtId="0" fontId="0" fillId="14" borderId="9" xfId="0" applyFill="1" applyBorder="1" applyAlignment="1">
      <alignment vertical="center"/>
    </xf>
    <xf numFmtId="0" fontId="0" fillId="14" borderId="60" xfId="0" applyFill="1" applyBorder="1" applyAlignment="1">
      <alignment vertical="center"/>
    </xf>
    <xf numFmtId="0" fontId="0" fillId="12" borderId="39" xfId="0" applyFill="1" applyBorder="1"/>
    <xf numFmtId="0" fontId="0" fillId="12" borderId="41" xfId="0" applyFill="1" applyBorder="1"/>
    <xf numFmtId="0" fontId="0" fillId="12" borderId="2" xfId="0" applyFill="1" applyBorder="1"/>
    <xf numFmtId="0" fontId="0" fillId="12" borderId="11" xfId="0" applyFill="1" applyBorder="1"/>
    <xf numFmtId="0" fontId="0" fillId="12" borderId="16" xfId="0" applyFill="1" applyBorder="1"/>
    <xf numFmtId="0" fontId="0" fillId="12" borderId="40" xfId="0" applyFill="1" applyBorder="1"/>
    <xf numFmtId="0" fontId="0" fillId="12" borderId="42" xfId="0" applyFill="1" applyBorder="1"/>
    <xf numFmtId="0" fontId="0" fillId="12" borderId="12" xfId="0" applyFill="1" applyBorder="1"/>
    <xf numFmtId="0" fontId="0" fillId="12" borderId="0" xfId="0" applyFill="1" applyAlignment="1" applyProtection="1">
      <alignment horizontal="center"/>
      <protection locked="0"/>
    </xf>
    <xf numFmtId="0" fontId="27" fillId="12" borderId="0" xfId="0" applyFont="1" applyFill="1" applyAlignment="1">
      <alignment horizontal="left"/>
    </xf>
    <xf numFmtId="0" fontId="27" fillId="12" borderId="0" xfId="0" applyFont="1" applyFill="1" applyAlignment="1">
      <alignment horizontal="left" indent="1"/>
    </xf>
    <xf numFmtId="0" fontId="0" fillId="12" borderId="0" xfId="0" applyFill="1" applyAlignment="1">
      <alignment horizontal="right" indent="1"/>
    </xf>
    <xf numFmtId="44" fontId="0" fillId="12" borderId="0" xfId="0" applyNumberFormat="1" applyFill="1"/>
    <xf numFmtId="2" fontId="0" fillId="12" borderId="0" xfId="0" applyNumberFormat="1" applyFill="1" applyAlignment="1" applyProtection="1">
      <alignment horizontal="center"/>
      <protection locked="0"/>
    </xf>
    <xf numFmtId="2" fontId="25" fillId="12" borderId="0" xfId="5" applyNumberFormat="1" applyFont="1" applyFill="1" applyBorder="1" applyAlignment="1" applyProtection="1">
      <alignment horizontal="center"/>
      <protection locked="0"/>
    </xf>
    <xf numFmtId="44" fontId="0" fillId="12" borderId="0" xfId="0" applyNumberFormat="1" applyFill="1" applyAlignment="1">
      <alignment horizontal="right" indent="1"/>
    </xf>
    <xf numFmtId="0" fontId="0" fillId="12" borderId="0" xfId="0" applyFill="1" applyAlignment="1">
      <alignment horizontal="left"/>
    </xf>
    <xf numFmtId="0" fontId="27" fillId="12" borderId="0" xfId="0" applyFont="1" applyFill="1" applyAlignment="1">
      <alignment horizontal="left" vertical="center" indent="1"/>
    </xf>
    <xf numFmtId="0" fontId="27" fillId="12" borderId="52" xfId="0" applyFont="1" applyFill="1" applyBorder="1" applyAlignment="1">
      <alignment horizontal="left"/>
    </xf>
    <xf numFmtId="44" fontId="0" fillId="12" borderId="52" xfId="0" applyNumberFormat="1" applyFill="1" applyBorder="1"/>
    <xf numFmtId="44" fontId="0" fillId="12" borderId="0" xfId="0" applyNumberFormat="1" applyFill="1" applyAlignment="1">
      <alignment vertical="center"/>
    </xf>
    <xf numFmtId="0" fontId="4" fillId="12" borderId="39" xfId="0" applyFont="1" applyFill="1" applyBorder="1" applyAlignment="1">
      <alignment horizontal="center" vertical="center"/>
    </xf>
    <xf numFmtId="0" fontId="4" fillId="12" borderId="0" xfId="0" applyFont="1" applyFill="1" applyAlignment="1">
      <alignment horizontal="center" vertical="center"/>
    </xf>
    <xf numFmtId="0" fontId="4" fillId="12" borderId="40" xfId="0" applyFont="1" applyFill="1" applyBorder="1" applyAlignment="1">
      <alignment horizontal="center" vertical="center"/>
    </xf>
    <xf numFmtId="168" fontId="0" fillId="12" borderId="0" xfId="0" applyNumberFormat="1" applyFill="1"/>
    <xf numFmtId="0" fontId="0" fillId="12" borderId="0" xfId="0" applyFill="1" applyAlignment="1">
      <alignment vertical="center"/>
    </xf>
    <xf numFmtId="168" fontId="0" fillId="12" borderId="52" xfId="0" applyNumberFormat="1" applyFill="1" applyBorder="1"/>
    <xf numFmtId="0" fontId="0" fillId="12" borderId="61" xfId="0" applyFill="1" applyBorder="1" applyAlignment="1">
      <alignment horizontal="center" vertical="center"/>
    </xf>
    <xf numFmtId="0" fontId="0" fillId="12" borderId="6" xfId="0" applyFill="1" applyBorder="1" applyAlignment="1">
      <alignment horizontal="center" vertical="center"/>
    </xf>
    <xf numFmtId="0" fontId="0" fillId="14" borderId="45" xfId="0" applyFill="1" applyBorder="1"/>
    <xf numFmtId="0" fontId="0" fillId="14" borderId="14" xfId="0" applyFill="1" applyBorder="1"/>
    <xf numFmtId="0" fontId="0" fillId="14" borderId="49" xfId="0" applyFill="1" applyBorder="1"/>
    <xf numFmtId="0" fontId="0" fillId="14" borderId="13" xfId="0" applyFill="1" applyBorder="1"/>
    <xf numFmtId="0" fontId="0" fillId="14" borderId="52" xfId="0" applyFill="1" applyBorder="1"/>
    <xf numFmtId="0" fontId="0" fillId="14" borderId="15" xfId="0" applyFill="1" applyBorder="1"/>
    <xf numFmtId="0" fontId="0" fillId="15" borderId="45" xfId="0" applyFill="1" applyBorder="1" applyAlignment="1">
      <alignment vertical="center"/>
    </xf>
    <xf numFmtId="0" fontId="0" fillId="15" borderId="14" xfId="0" applyFill="1" applyBorder="1" applyAlignment="1">
      <alignment vertical="center"/>
    </xf>
    <xf numFmtId="0" fontId="0" fillId="15" borderId="49" xfId="0" applyFill="1" applyBorder="1" applyAlignment="1">
      <alignment vertical="center"/>
    </xf>
    <xf numFmtId="0" fontId="4" fillId="12" borderId="0" xfId="0" applyFont="1" applyFill="1" applyAlignment="1">
      <alignment horizontal="center"/>
    </xf>
    <xf numFmtId="0" fontId="0" fillId="12" borderId="9" xfId="0" applyFill="1" applyBorder="1" applyAlignment="1">
      <alignment vertical="center"/>
    </xf>
    <xf numFmtId="0" fontId="0" fillId="12" borderId="60" xfId="0" applyFill="1" applyBorder="1" applyAlignment="1">
      <alignment vertical="center"/>
    </xf>
    <xf numFmtId="0" fontId="0" fillId="12" borderId="10" xfId="0" applyFill="1" applyBorder="1" applyAlignment="1">
      <alignment vertical="center"/>
    </xf>
    <xf numFmtId="0" fontId="32" fillId="12" borderId="0" xfId="0" applyFont="1" applyFill="1" applyAlignment="1">
      <alignment horizontal="right"/>
    </xf>
    <xf numFmtId="169" fontId="25" fillId="6" borderId="0" xfId="2" applyNumberFormat="1" applyFont="1" applyFill="1" applyAlignment="1">
      <alignment horizontal="left"/>
    </xf>
    <xf numFmtId="44" fontId="25" fillId="0" borderId="17" xfId="2" applyFont="1" applyBorder="1"/>
    <xf numFmtId="0" fontId="32" fillId="14" borderId="60" xfId="0" applyFont="1" applyFill="1" applyBorder="1" applyAlignment="1">
      <alignment vertical="center"/>
    </xf>
    <xf numFmtId="0" fontId="32" fillId="14" borderId="60" xfId="0" applyFont="1" applyFill="1" applyBorder="1" applyAlignment="1">
      <alignment horizontal="right" vertical="center"/>
    </xf>
    <xf numFmtId="0" fontId="32" fillId="12" borderId="60" xfId="0" applyFont="1" applyFill="1" applyBorder="1" applyAlignment="1">
      <alignment vertical="center"/>
    </xf>
    <xf numFmtId="0" fontId="32" fillId="12" borderId="60" xfId="0" applyFont="1" applyFill="1" applyBorder="1" applyAlignment="1">
      <alignment horizontal="right" vertical="center"/>
    </xf>
    <xf numFmtId="168" fontId="0" fillId="13" borderId="17" xfId="0" applyNumberFormat="1" applyFill="1" applyBorder="1" applyProtection="1">
      <protection locked="0"/>
    </xf>
    <xf numFmtId="0" fontId="0" fillId="12" borderId="60" xfId="0" applyFill="1" applyBorder="1" applyAlignment="1">
      <alignment horizontal="right" vertical="center"/>
    </xf>
    <xf numFmtId="0" fontId="27" fillId="14" borderId="17" xfId="0" applyFont="1" applyFill="1" applyBorder="1" applyAlignment="1">
      <alignment horizontal="center"/>
    </xf>
    <xf numFmtId="0" fontId="27" fillId="12" borderId="0" xfId="0" applyFont="1" applyFill="1" applyAlignment="1">
      <alignment horizontal="center"/>
    </xf>
    <xf numFmtId="2" fontId="0" fillId="0" borderId="0" xfId="0" applyNumberFormat="1" applyProtection="1">
      <protection locked="0"/>
    </xf>
    <xf numFmtId="0" fontId="0" fillId="10" borderId="62" xfId="0" applyFill="1" applyBorder="1" applyAlignment="1">
      <alignment horizontal="center"/>
    </xf>
    <xf numFmtId="0" fontId="0" fillId="0" borderId="17" xfId="0" applyBorder="1" applyAlignment="1">
      <alignment horizontal="center"/>
    </xf>
    <xf numFmtId="0" fontId="0" fillId="0" borderId="0" xfId="0" applyAlignment="1">
      <alignment horizontal="center"/>
    </xf>
    <xf numFmtId="170" fontId="35" fillId="0" borderId="0" xfId="0" applyNumberFormat="1" applyFont="1" applyAlignment="1">
      <alignment horizontal="center"/>
    </xf>
    <xf numFmtId="167" fontId="0" fillId="0" borderId="2" xfId="0" applyNumberFormat="1" applyBorder="1" applyAlignment="1">
      <alignment horizontal="center"/>
    </xf>
    <xf numFmtId="167" fontId="0" fillId="0" borderId="0" xfId="0" applyNumberFormat="1" applyAlignment="1">
      <alignment horizontal="center"/>
    </xf>
    <xf numFmtId="167" fontId="0" fillId="0" borderId="52" xfId="0" applyNumberFormat="1" applyBorder="1" applyAlignment="1">
      <alignment horizontal="center"/>
    </xf>
    <xf numFmtId="0" fontId="4" fillId="2" borderId="17" xfId="3" applyFont="1" applyFill="1" applyBorder="1" applyAlignment="1">
      <alignment horizontal="center"/>
    </xf>
    <xf numFmtId="0" fontId="32" fillId="12" borderId="60" xfId="0" applyFont="1" applyFill="1" applyBorder="1" applyAlignment="1">
      <alignment horizontal="left" vertical="center"/>
    </xf>
    <xf numFmtId="0" fontId="32" fillId="12" borderId="10" xfId="0" applyFont="1" applyFill="1" applyBorder="1" applyAlignment="1">
      <alignment horizontal="left" vertical="center"/>
    </xf>
    <xf numFmtId="167" fontId="36" fillId="6" borderId="2" xfId="0" applyNumberFormat="1" applyFont="1" applyFill="1" applyBorder="1" applyAlignment="1">
      <alignment horizontal="center"/>
    </xf>
    <xf numFmtId="167" fontId="36" fillId="6" borderId="3" xfId="0" applyNumberFormat="1" applyFont="1" applyFill="1" applyBorder="1" applyAlignment="1">
      <alignment horizontal="center"/>
    </xf>
    <xf numFmtId="167" fontId="36" fillId="6" borderId="0" xfId="0" applyNumberFormat="1" applyFont="1" applyFill="1" applyAlignment="1">
      <alignment horizontal="center"/>
    </xf>
    <xf numFmtId="167" fontId="36" fillId="6" borderId="5" xfId="0" applyNumberFormat="1" applyFont="1" applyFill="1" applyBorder="1" applyAlignment="1">
      <alignment horizontal="center"/>
    </xf>
    <xf numFmtId="167" fontId="27" fillId="0" borderId="2" xfId="0" applyNumberFormat="1" applyFont="1" applyBorder="1" applyAlignment="1">
      <alignment horizontal="center"/>
    </xf>
    <xf numFmtId="167" fontId="27" fillId="0" borderId="0" xfId="0" applyNumberFormat="1" applyFont="1" applyAlignment="1">
      <alignment horizontal="center"/>
    </xf>
    <xf numFmtId="167" fontId="27" fillId="0" borderId="3" xfId="0" applyNumberFormat="1" applyFont="1" applyBorder="1" applyAlignment="1">
      <alignment horizontal="center"/>
    </xf>
    <xf numFmtId="167" fontId="27" fillId="0" borderId="5" xfId="0" applyNumberFormat="1" applyFont="1" applyBorder="1" applyAlignment="1">
      <alignment horizontal="center"/>
    </xf>
    <xf numFmtId="167" fontId="27" fillId="0" borderId="15" xfId="0" applyNumberFormat="1" applyFont="1" applyBorder="1" applyAlignment="1">
      <alignment horizontal="center"/>
    </xf>
    <xf numFmtId="0" fontId="4" fillId="12" borderId="52" xfId="0" applyFont="1" applyFill="1" applyBorder="1" applyAlignment="1">
      <alignment horizontal="left" vertical="top" wrapText="1"/>
    </xf>
    <xf numFmtId="0" fontId="4" fillId="12" borderId="52" xfId="0" applyFont="1" applyFill="1" applyBorder="1" applyAlignment="1">
      <alignment vertical="top" wrapText="1"/>
    </xf>
    <xf numFmtId="0" fontId="4" fillId="12" borderId="0" xfId="0" applyFont="1" applyFill="1" applyAlignment="1">
      <alignment horizontal="left" vertical="top"/>
    </xf>
    <xf numFmtId="0" fontId="4" fillId="12" borderId="0" xfId="0" applyFont="1" applyFill="1" applyAlignment="1">
      <alignment horizontal="right" vertical="center"/>
    </xf>
    <xf numFmtId="14" fontId="32" fillId="12" borderId="60" xfId="0" applyNumberFormat="1" applyFont="1" applyFill="1" applyBorder="1" applyAlignment="1">
      <alignment horizontal="right" vertical="center"/>
    </xf>
    <xf numFmtId="14" fontId="32" fillId="12" borderId="60" xfId="0" applyNumberFormat="1" applyFont="1" applyFill="1" applyBorder="1" applyAlignment="1">
      <alignment horizontal="center" vertical="center"/>
    </xf>
    <xf numFmtId="0" fontId="27" fillId="12" borderId="52" xfId="0" applyFont="1" applyFill="1" applyBorder="1"/>
    <xf numFmtId="1" fontId="0" fillId="0" borderId="1" xfId="0" applyNumberFormat="1" applyBorder="1" applyAlignment="1" applyProtection="1">
      <alignment horizontal="center" vertical="center"/>
      <protection locked="0"/>
    </xf>
    <xf numFmtId="1" fontId="0" fillId="0" borderId="2" xfId="0" applyNumberFormat="1" applyBorder="1" applyAlignment="1" applyProtection="1">
      <alignment horizontal="center" vertical="center"/>
      <protection locked="0"/>
    </xf>
    <xf numFmtId="1" fontId="0" fillId="0" borderId="4" xfId="0" applyNumberFormat="1" applyBorder="1" applyAlignment="1" applyProtection="1">
      <alignment horizontal="center" vertical="center"/>
      <protection locked="0"/>
    </xf>
    <xf numFmtId="1" fontId="0" fillId="0" borderId="0" xfId="0" applyNumberFormat="1" applyAlignment="1" applyProtection="1">
      <alignment horizontal="center" vertical="center"/>
      <protection locked="0"/>
    </xf>
    <xf numFmtId="1" fontId="0" fillId="0" borderId="13" xfId="0" applyNumberFormat="1" applyBorder="1" applyAlignment="1" applyProtection="1">
      <alignment horizontal="center" vertical="center"/>
      <protection locked="0"/>
    </xf>
    <xf numFmtId="1" fontId="0" fillId="0" borderId="52" xfId="0" applyNumberFormat="1" applyBorder="1" applyAlignment="1" applyProtection="1">
      <alignment horizontal="center" vertical="center"/>
      <protection locked="0"/>
    </xf>
    <xf numFmtId="171" fontId="0" fillId="13" borderId="17" xfId="0" applyNumberFormat="1" applyFill="1" applyBorder="1"/>
    <xf numFmtId="171" fontId="2" fillId="13" borderId="17" xfId="0" applyNumberFormat="1" applyFont="1" applyFill="1" applyBorder="1"/>
    <xf numFmtId="170" fontId="0" fillId="13" borderId="43" xfId="0" applyNumberFormat="1" applyFill="1" applyBorder="1" applyAlignment="1">
      <alignment horizontal="center"/>
    </xf>
    <xf numFmtId="170" fontId="0" fillId="13" borderId="67" xfId="0" applyNumberFormat="1" applyFill="1" applyBorder="1" applyAlignment="1">
      <alignment horizontal="center"/>
    </xf>
    <xf numFmtId="173" fontId="0" fillId="0" borderId="0" xfId="0" applyNumberFormat="1"/>
    <xf numFmtId="173" fontId="29" fillId="10" borderId="14" xfId="0" applyNumberFormat="1" applyFont="1" applyFill="1" applyBorder="1" applyAlignment="1">
      <alignment horizontal="center"/>
    </xf>
    <xf numFmtId="173" fontId="31" fillId="0" borderId="0" xfId="0" applyNumberFormat="1" applyFont="1"/>
    <xf numFmtId="0" fontId="3" fillId="6" borderId="68" xfId="3" applyFill="1" applyBorder="1"/>
    <xf numFmtId="0" fontId="3" fillId="6" borderId="69" xfId="3" applyFill="1" applyBorder="1"/>
    <xf numFmtId="0" fontId="3" fillId="6" borderId="70" xfId="3" applyFill="1" applyBorder="1"/>
    <xf numFmtId="0" fontId="3" fillId="6" borderId="18" xfId="3" applyFill="1" applyBorder="1"/>
    <xf numFmtId="0" fontId="3" fillId="6" borderId="19" xfId="3" applyFill="1" applyBorder="1" applyAlignment="1">
      <alignment vertical="center" wrapText="1"/>
    </xf>
    <xf numFmtId="0" fontId="3" fillId="6" borderId="34" xfId="3" applyFill="1" applyBorder="1"/>
    <xf numFmtId="1" fontId="22" fillId="0" borderId="71" xfId="3" applyNumberFormat="1" applyFont="1" applyBorder="1"/>
    <xf numFmtId="1" fontId="22" fillId="0" borderId="6" xfId="3" applyNumberFormat="1" applyFont="1" applyBorder="1"/>
    <xf numFmtId="1" fontId="22" fillId="0" borderId="72" xfId="3" applyNumberFormat="1" applyFont="1" applyBorder="1"/>
    <xf numFmtId="0" fontId="7" fillId="6" borderId="19" xfId="3" applyFont="1" applyFill="1" applyBorder="1" applyAlignment="1">
      <alignment horizontal="center" vertical="center"/>
    </xf>
    <xf numFmtId="0" fontId="4" fillId="6" borderId="19" xfId="3" applyFont="1" applyFill="1" applyBorder="1"/>
    <xf numFmtId="0" fontId="5" fillId="6" borderId="19" xfId="3" applyFont="1" applyFill="1" applyBorder="1"/>
    <xf numFmtId="0" fontId="5" fillId="6" borderId="34" xfId="3" applyFont="1" applyFill="1" applyBorder="1"/>
    <xf numFmtId="0" fontId="4" fillId="6" borderId="35" xfId="3" applyFont="1" applyFill="1" applyBorder="1"/>
    <xf numFmtId="0" fontId="4" fillId="6" borderId="36" xfId="3" applyFont="1" applyFill="1" applyBorder="1"/>
    <xf numFmtId="0" fontId="6" fillId="0" borderId="0" xfId="3" applyFont="1" applyAlignment="1">
      <alignment vertical="center"/>
    </xf>
    <xf numFmtId="0" fontId="7" fillId="0" borderId="0" xfId="3" applyFont="1" applyAlignment="1">
      <alignment horizontal="center" vertical="center"/>
    </xf>
    <xf numFmtId="0" fontId="2" fillId="6" borderId="18" xfId="3" applyFont="1" applyFill="1" applyBorder="1" applyAlignment="1">
      <alignment vertical="center" wrapText="1"/>
    </xf>
    <xf numFmtId="0" fontId="8" fillId="6" borderId="19" xfId="3" applyFont="1" applyFill="1" applyBorder="1"/>
    <xf numFmtId="0" fontId="2" fillId="6" borderId="34" xfId="3" applyFont="1" applyFill="1" applyBorder="1" applyAlignment="1">
      <alignment vertical="center" wrapText="1"/>
    </xf>
    <xf numFmtId="0" fontId="2" fillId="6" borderId="35" xfId="3" applyFont="1" applyFill="1" applyBorder="1" applyAlignment="1">
      <alignment vertical="center" wrapText="1"/>
    </xf>
    <xf numFmtId="0" fontId="3" fillId="5" borderId="68" xfId="3" applyFill="1" applyBorder="1"/>
    <xf numFmtId="0" fontId="3" fillId="5" borderId="69" xfId="3" applyFill="1" applyBorder="1"/>
    <xf numFmtId="0" fontId="3" fillId="5" borderId="70" xfId="3" applyFill="1" applyBorder="1"/>
    <xf numFmtId="0" fontId="2" fillId="5" borderId="68" xfId="3" applyFont="1" applyFill="1" applyBorder="1"/>
    <xf numFmtId="0" fontId="4" fillId="2" borderId="0" xfId="3" applyFont="1" applyFill="1" applyAlignment="1">
      <alignment horizontal="center" vertical="center" wrapText="1"/>
    </xf>
    <xf numFmtId="1" fontId="3" fillId="3" borderId="17" xfId="3" applyNumberFormat="1" applyFill="1" applyBorder="1"/>
    <xf numFmtId="0" fontId="4" fillId="2" borderId="18" xfId="3" applyFont="1" applyFill="1" applyBorder="1" applyAlignment="1">
      <alignment horizontal="left" indent="2"/>
    </xf>
    <xf numFmtId="165" fontId="4" fillId="2" borderId="18" xfId="3" applyNumberFormat="1" applyFont="1" applyFill="1" applyBorder="1" applyAlignment="1">
      <alignment horizontal="left" indent="2"/>
    </xf>
    <xf numFmtId="0" fontId="2" fillId="6" borderId="0" xfId="3" applyFont="1" applyFill="1" applyAlignment="1">
      <alignment horizontal="center" vertical="center"/>
    </xf>
    <xf numFmtId="0" fontId="5" fillId="5" borderId="68" xfId="3" applyFont="1" applyFill="1" applyBorder="1"/>
    <xf numFmtId="0" fontId="4" fillId="5" borderId="69" xfId="3" applyFont="1" applyFill="1" applyBorder="1"/>
    <xf numFmtId="0" fontId="4" fillId="5" borderId="70" xfId="3" applyFont="1" applyFill="1" applyBorder="1"/>
    <xf numFmtId="1" fontId="3" fillId="11" borderId="22" xfId="3" applyNumberFormat="1" applyFill="1" applyBorder="1"/>
    <xf numFmtId="1" fontId="3" fillId="11" borderId="30" xfId="3" applyNumberFormat="1" applyFill="1" applyBorder="1"/>
    <xf numFmtId="1" fontId="3" fillId="9" borderId="104" xfId="3" applyNumberFormat="1" applyFill="1" applyBorder="1"/>
    <xf numFmtId="1" fontId="3" fillId="9" borderId="105" xfId="3" applyNumberFormat="1" applyFill="1" applyBorder="1"/>
    <xf numFmtId="1" fontId="3" fillId="9" borderId="106" xfId="3" applyNumberFormat="1" applyFill="1" applyBorder="1"/>
    <xf numFmtId="1" fontId="3" fillId="9" borderId="23" xfId="3" applyNumberFormat="1" applyFill="1" applyBorder="1"/>
    <xf numFmtId="1" fontId="3" fillId="9" borderId="24" xfId="3" applyNumberFormat="1" applyFill="1" applyBorder="1"/>
    <xf numFmtId="1" fontId="3" fillId="9" borderId="25" xfId="3" applyNumberFormat="1" applyFill="1" applyBorder="1"/>
    <xf numFmtId="1" fontId="3" fillId="9" borderId="31" xfId="3" applyNumberFormat="1" applyFill="1" applyBorder="1"/>
    <xf numFmtId="9" fontId="3" fillId="6" borderId="0" xfId="5" applyFont="1" applyFill="1" applyBorder="1" applyAlignment="1" applyProtection="1">
      <alignment horizontal="center" vertical="center"/>
    </xf>
    <xf numFmtId="14" fontId="3" fillId="11" borderId="17" xfId="5" applyNumberFormat="1" applyFont="1" applyFill="1" applyBorder="1" applyAlignment="1" applyProtection="1">
      <alignment horizontal="center" vertical="center"/>
    </xf>
    <xf numFmtId="165" fontId="3" fillId="11" borderId="17" xfId="5" applyNumberFormat="1" applyFont="1" applyFill="1" applyBorder="1" applyAlignment="1" applyProtection="1">
      <alignment horizontal="center" vertical="center"/>
    </xf>
    <xf numFmtId="0" fontId="0" fillId="12" borderId="89" xfId="0" applyFill="1" applyBorder="1"/>
    <xf numFmtId="0" fontId="0" fillId="0" borderId="17" xfId="0" applyBorder="1" applyAlignment="1" applyProtection="1">
      <alignment horizontal="center"/>
      <protection locked="0"/>
    </xf>
    <xf numFmtId="0" fontId="0" fillId="0" borderId="17" xfId="0" applyBorder="1" applyProtection="1">
      <protection locked="0"/>
    </xf>
    <xf numFmtId="0" fontId="0" fillId="5" borderId="18" xfId="0" applyFill="1" applyBorder="1"/>
    <xf numFmtId="0" fontId="0" fillId="5" borderId="19" xfId="0" applyFill="1" applyBorder="1"/>
    <xf numFmtId="0" fontId="0" fillId="5" borderId="34" xfId="0" applyFill="1" applyBorder="1"/>
    <xf numFmtId="0" fontId="0" fillId="5" borderId="35" xfId="0" applyFill="1" applyBorder="1"/>
    <xf numFmtId="0" fontId="0" fillId="5" borderId="36" xfId="0" applyFill="1" applyBorder="1"/>
    <xf numFmtId="165" fontId="2" fillId="2" borderId="0" xfId="3" applyNumberFormat="1" applyFont="1" applyFill="1" applyAlignment="1">
      <alignment horizontal="center"/>
    </xf>
    <xf numFmtId="0" fontId="2" fillId="2" borderId="0" xfId="3" applyFont="1" applyFill="1" applyAlignment="1">
      <alignment horizontal="center"/>
    </xf>
    <xf numFmtId="0" fontId="40" fillId="2" borderId="0" xfId="3" applyFont="1" applyFill="1" applyAlignment="1">
      <alignment horizontal="center"/>
    </xf>
    <xf numFmtId="165" fontId="40" fillId="2" borderId="0" xfId="3" applyNumberFormat="1" applyFont="1" applyFill="1" applyAlignment="1">
      <alignment horizontal="center"/>
    </xf>
    <xf numFmtId="0" fontId="2" fillId="2" borderId="0" xfId="3" applyFont="1" applyFill="1" applyAlignment="1">
      <alignment horizontal="center" vertical="center" wrapText="1"/>
    </xf>
    <xf numFmtId="0" fontId="0" fillId="6" borderId="0" xfId="0" applyFill="1" applyAlignment="1">
      <alignment horizontal="center" wrapText="1"/>
    </xf>
    <xf numFmtId="165" fontId="0" fillId="6" borderId="0" xfId="0" applyNumberFormat="1" applyFill="1" applyAlignment="1">
      <alignment horizontal="center" vertical="center"/>
    </xf>
    <xf numFmtId="165" fontId="3" fillId="6" borderId="0" xfId="3" applyNumberFormat="1" applyFill="1" applyAlignment="1">
      <alignment horizontal="center" vertical="center"/>
    </xf>
    <xf numFmtId="174" fontId="26" fillId="11" borderId="48" xfId="0" applyNumberFormat="1" applyFont="1" applyFill="1" applyBorder="1" applyAlignment="1">
      <alignment horizontal="right"/>
    </xf>
    <xf numFmtId="174" fontId="26" fillId="11" borderId="44" xfId="0" applyNumberFormat="1" applyFont="1" applyFill="1" applyBorder="1" applyAlignment="1" applyProtection="1">
      <alignment horizontal="right"/>
      <protection locked="0"/>
    </xf>
    <xf numFmtId="174" fontId="26" fillId="11" borderId="47" xfId="0" applyNumberFormat="1" applyFont="1" applyFill="1" applyBorder="1" applyAlignment="1">
      <alignment horizontal="center"/>
    </xf>
    <xf numFmtId="174" fontId="26" fillId="11" borderId="48" xfId="0" applyNumberFormat="1" applyFont="1" applyFill="1" applyBorder="1" applyAlignment="1">
      <alignment horizontal="center"/>
    </xf>
    <xf numFmtId="174" fontId="26" fillId="11" borderId="45" xfId="0" applyNumberFormat="1" applyFont="1" applyFill="1" applyBorder="1" applyAlignment="1" applyProtection="1">
      <alignment horizontal="right"/>
      <protection locked="0"/>
    </xf>
    <xf numFmtId="174" fontId="26" fillId="11" borderId="14" xfId="0" applyNumberFormat="1" applyFont="1" applyFill="1" applyBorder="1" applyAlignment="1">
      <alignment horizontal="center"/>
    </xf>
    <xf numFmtId="174" fontId="26" fillId="11" borderId="46" xfId="0" applyNumberFormat="1" applyFont="1" applyFill="1" applyBorder="1" applyAlignment="1" applyProtection="1">
      <alignment horizontal="right"/>
      <protection locked="0"/>
    </xf>
    <xf numFmtId="174" fontId="26" fillId="11" borderId="50" xfId="0" applyNumberFormat="1" applyFont="1" applyFill="1" applyBorder="1" applyAlignment="1">
      <alignment horizontal="center"/>
    </xf>
    <xf numFmtId="174" fontId="26" fillId="11" borderId="48" xfId="0" applyNumberFormat="1" applyFont="1" applyFill="1" applyBorder="1"/>
    <xf numFmtId="165" fontId="3" fillId="9" borderId="23" xfId="3" applyNumberFormat="1" applyFill="1" applyBorder="1"/>
    <xf numFmtId="165" fontId="3" fillId="9" borderId="24" xfId="3" applyNumberFormat="1" applyFill="1" applyBorder="1"/>
    <xf numFmtId="165" fontId="3" fillId="9" borderId="25" xfId="3" applyNumberFormat="1" applyFill="1" applyBorder="1"/>
    <xf numFmtId="165" fontId="3" fillId="9" borderId="27" xfId="3" applyNumberFormat="1" applyFill="1" applyBorder="1"/>
    <xf numFmtId="165" fontId="3" fillId="9" borderId="28" xfId="3" applyNumberFormat="1" applyFill="1" applyBorder="1"/>
    <xf numFmtId="165" fontId="3" fillId="9" borderId="29" xfId="3" applyNumberFormat="1" applyFill="1" applyBorder="1"/>
    <xf numFmtId="165" fontId="3" fillId="9" borderId="31" xfId="3" applyNumberFormat="1" applyFill="1" applyBorder="1"/>
    <xf numFmtId="165" fontId="3" fillId="9" borderId="32" xfId="3" applyNumberFormat="1" applyFill="1" applyBorder="1"/>
    <xf numFmtId="165" fontId="3" fillId="9" borderId="33" xfId="3" applyNumberFormat="1" applyFill="1" applyBorder="1"/>
    <xf numFmtId="165" fontId="3" fillId="0" borderId="22" xfId="3" applyNumberFormat="1" applyBorder="1"/>
    <xf numFmtId="165" fontId="3" fillId="0" borderId="26" xfId="3" applyNumberFormat="1" applyBorder="1"/>
    <xf numFmtId="165" fontId="3" fillId="0" borderId="30" xfId="3" applyNumberFormat="1" applyBorder="1"/>
    <xf numFmtId="165" fontId="40" fillId="2" borderId="0" xfId="5" applyNumberFormat="1" applyFont="1" applyFill="1" applyBorder="1" applyAlignment="1" applyProtection="1">
      <alignment horizontal="center"/>
    </xf>
    <xf numFmtId="173" fontId="0" fillId="0" borderId="0" xfId="0" applyNumberFormat="1" applyAlignment="1">
      <alignment horizontal="right"/>
    </xf>
    <xf numFmtId="0" fontId="0" fillId="12" borderId="7" xfId="0" applyFill="1" applyBorder="1" applyAlignment="1">
      <alignment horizontal="center"/>
    </xf>
    <xf numFmtId="0" fontId="0" fillId="12" borderId="0" xfId="0" quotePrefix="1" applyFill="1" applyAlignment="1">
      <alignment horizontal="center" vertical="center"/>
    </xf>
    <xf numFmtId="165" fontId="3" fillId="9" borderId="17" xfId="3" applyNumberFormat="1" applyFill="1" applyBorder="1" applyAlignment="1">
      <alignment horizontal="center" vertical="center"/>
    </xf>
    <xf numFmtId="165" fontId="0" fillId="9" borderId="17" xfId="0" applyNumberFormat="1" applyFill="1" applyBorder="1" applyAlignment="1">
      <alignment horizontal="center" vertical="center"/>
    </xf>
    <xf numFmtId="0" fontId="9" fillId="2" borderId="0" xfId="3" applyFont="1" applyFill="1" applyAlignment="1">
      <alignment horizontal="center"/>
    </xf>
    <xf numFmtId="0" fontId="40" fillId="2" borderId="0" xfId="3" applyFont="1" applyFill="1" applyAlignment="1">
      <alignment horizontal="right" indent="2"/>
    </xf>
    <xf numFmtId="0" fontId="0" fillId="11" borderId="14" xfId="0" applyFill="1" applyBorder="1" applyAlignment="1" applyProtection="1">
      <alignment horizontal="left" indent="1"/>
      <protection locked="0"/>
    </xf>
    <xf numFmtId="0" fontId="0" fillId="11" borderId="49" xfId="0" applyFill="1" applyBorder="1" applyAlignment="1" applyProtection="1">
      <alignment horizontal="left" indent="1"/>
      <protection locked="0"/>
    </xf>
    <xf numFmtId="10" fontId="3" fillId="11" borderId="17" xfId="3" applyNumberFormat="1" applyFill="1" applyBorder="1" applyAlignment="1">
      <alignment horizontal="center"/>
    </xf>
    <xf numFmtId="0" fontId="40" fillId="18" borderId="17" xfId="3" applyFont="1" applyFill="1" applyBorder="1"/>
    <xf numFmtId="0" fontId="40" fillId="2" borderId="0" xfId="3" applyFont="1" applyFill="1" applyAlignment="1">
      <alignment horizontal="right"/>
    </xf>
    <xf numFmtId="0" fontId="0" fillId="13" borderId="4" xfId="0" applyFill="1" applyBorder="1" applyAlignment="1">
      <alignment horizontal="center"/>
    </xf>
    <xf numFmtId="0" fontId="0" fillId="13" borderId="74" xfId="0" applyFill="1" applyBorder="1" applyAlignment="1">
      <alignment horizontal="center" vertical="center"/>
    </xf>
    <xf numFmtId="173" fontId="0" fillId="0" borderId="0" xfId="0" applyNumberFormat="1" applyAlignment="1">
      <alignment horizontal="right" vertical="center"/>
    </xf>
    <xf numFmtId="0" fontId="0" fillId="13" borderId="0" xfId="0" applyFill="1" applyAlignment="1">
      <alignment horizontal="center" vertical="center"/>
    </xf>
    <xf numFmtId="0" fontId="27" fillId="13" borderId="76" xfId="0" applyFont="1" applyFill="1" applyBorder="1" applyAlignment="1">
      <alignment horizontal="center"/>
    </xf>
    <xf numFmtId="0" fontId="41" fillId="12" borderId="0" xfId="0" applyFont="1" applyFill="1" applyAlignment="1">
      <alignment horizontal="left" vertical="top"/>
    </xf>
    <xf numFmtId="0" fontId="0" fillId="13" borderId="80" xfId="0" applyFill="1" applyBorder="1" applyAlignment="1">
      <alignment horizontal="center"/>
    </xf>
    <xf numFmtId="0" fontId="0" fillId="13" borderId="85" xfId="0" applyFill="1" applyBorder="1" applyAlignment="1">
      <alignment horizontal="center"/>
    </xf>
    <xf numFmtId="9" fontId="0" fillId="14" borderId="82" xfId="5" applyFont="1" applyFill="1" applyBorder="1" applyAlignment="1" applyProtection="1">
      <alignment horizontal="center" vertical="center"/>
    </xf>
    <xf numFmtId="9" fontId="0" fillId="14" borderId="67" xfId="5" applyFont="1" applyFill="1" applyBorder="1" applyAlignment="1" applyProtection="1">
      <alignment horizontal="center" vertical="center"/>
    </xf>
    <xf numFmtId="0" fontId="0" fillId="0" borderId="0" xfId="0" applyAlignment="1">
      <alignment horizontal="left" wrapText="1" indent="1"/>
    </xf>
    <xf numFmtId="0" fontId="3" fillId="11" borderId="17" xfId="3" applyFill="1" applyBorder="1" applyAlignment="1">
      <alignment horizontal="center" vertical="center"/>
    </xf>
    <xf numFmtId="165" fontId="3" fillId="11" borderId="17" xfId="3" applyNumberFormat="1" applyFill="1" applyBorder="1" applyAlignment="1">
      <alignment horizontal="center" vertical="center"/>
    </xf>
    <xf numFmtId="17" fontId="0" fillId="11" borderId="17" xfId="0" applyNumberFormat="1" applyFill="1" applyBorder="1" applyAlignment="1">
      <alignment horizontal="center" vertical="center"/>
    </xf>
    <xf numFmtId="0" fontId="0" fillId="5" borderId="68" xfId="0" applyFill="1" applyBorder="1" applyAlignment="1">
      <alignment horizontal="left" vertical="center" indent="1"/>
    </xf>
    <xf numFmtId="0" fontId="0" fillId="5" borderId="69" xfId="0" applyFill="1" applyBorder="1"/>
    <xf numFmtId="0" fontId="0" fillId="5" borderId="70" xfId="0" applyFill="1" applyBorder="1"/>
    <xf numFmtId="0" fontId="30" fillId="5" borderId="18" xfId="0" applyFont="1" applyFill="1" applyBorder="1" applyAlignment="1">
      <alignment horizontal="left" vertical="center" indent="1"/>
    </xf>
    <xf numFmtId="0" fontId="0" fillId="5" borderId="18" xfId="0" applyFill="1" applyBorder="1" applyAlignment="1">
      <alignment horizontal="left" vertical="center" indent="1"/>
    </xf>
    <xf numFmtId="0" fontId="0" fillId="5" borderId="34" xfId="0" applyFill="1" applyBorder="1" applyAlignment="1">
      <alignment horizontal="left" vertical="center" indent="1"/>
    </xf>
    <xf numFmtId="9" fontId="0" fillId="11" borderId="17" xfId="5" applyFont="1" applyFill="1" applyBorder="1" applyAlignment="1" applyProtection="1">
      <alignment horizontal="center" vertical="center"/>
      <protection locked="0"/>
    </xf>
    <xf numFmtId="0" fontId="6" fillId="6" borderId="0" xfId="3" applyFont="1" applyFill="1" applyAlignment="1">
      <alignment vertical="top"/>
    </xf>
    <xf numFmtId="167" fontId="0" fillId="0" borderId="0" xfId="0" applyNumberFormat="1"/>
    <xf numFmtId="0" fontId="2" fillId="0" borderId="0" xfId="3" applyFont="1"/>
    <xf numFmtId="0" fontId="2" fillId="2" borderId="0" xfId="3" applyFont="1" applyFill="1"/>
    <xf numFmtId="0" fontId="0" fillId="0" borderId="0" xfId="0" applyAlignment="1">
      <alignment horizontal="right"/>
    </xf>
    <xf numFmtId="14" fontId="0" fillId="0" borderId="0" xfId="0" applyNumberFormat="1" applyAlignment="1">
      <alignment horizontal="center"/>
    </xf>
    <xf numFmtId="0" fontId="0" fillId="11" borderId="45" xfId="0" applyFill="1" applyBorder="1" applyAlignment="1" applyProtection="1">
      <alignment horizontal="left" vertical="top"/>
      <protection locked="0"/>
    </xf>
    <xf numFmtId="0" fontId="0" fillId="11" borderId="14" xfId="0" applyFill="1" applyBorder="1" applyAlignment="1" applyProtection="1">
      <alignment horizontal="left" vertical="top"/>
      <protection locked="0"/>
    </xf>
    <xf numFmtId="0" fontId="0" fillId="11" borderId="49" xfId="0" applyFill="1" applyBorder="1" applyAlignment="1" applyProtection="1">
      <alignment horizontal="left" vertical="top"/>
      <protection locked="0"/>
    </xf>
    <xf numFmtId="0" fontId="0" fillId="11" borderId="1" xfId="0" applyFill="1" applyBorder="1" applyAlignment="1" applyProtection="1">
      <alignment horizontal="left" vertical="top" wrapText="1"/>
      <protection locked="0"/>
    </xf>
    <xf numFmtId="0" fontId="0" fillId="11" borderId="2" xfId="0" applyFill="1" applyBorder="1" applyAlignment="1" applyProtection="1">
      <alignment horizontal="left" vertical="top" wrapText="1"/>
      <protection locked="0"/>
    </xf>
    <xf numFmtId="0" fontId="0" fillId="11" borderId="3" xfId="0" applyFill="1" applyBorder="1" applyAlignment="1" applyProtection="1">
      <alignment horizontal="left" vertical="top" wrapText="1"/>
      <protection locked="0"/>
    </xf>
    <xf numFmtId="0" fontId="0" fillId="11" borderId="13" xfId="0" applyFill="1" applyBorder="1" applyAlignment="1" applyProtection="1">
      <alignment horizontal="left" vertical="top" wrapText="1"/>
      <protection locked="0"/>
    </xf>
    <xf numFmtId="0" fontId="0" fillId="11" borderId="52" xfId="0" applyFill="1" applyBorder="1" applyAlignment="1" applyProtection="1">
      <alignment horizontal="left" vertical="top" wrapText="1"/>
      <protection locked="0"/>
    </xf>
    <xf numFmtId="0" fontId="0" fillId="11" borderId="15" xfId="0" applyFill="1" applyBorder="1" applyAlignment="1" applyProtection="1">
      <alignment horizontal="left" vertical="top" wrapText="1"/>
      <protection locked="0"/>
    </xf>
    <xf numFmtId="164" fontId="0" fillId="11" borderId="45" xfId="0" applyNumberFormat="1" applyFill="1" applyBorder="1" applyAlignment="1" applyProtection="1">
      <alignment horizontal="center"/>
      <protection locked="0"/>
    </xf>
    <xf numFmtId="164" fontId="0" fillId="11" borderId="14" xfId="0" applyNumberFormat="1" applyFill="1" applyBorder="1" applyAlignment="1" applyProtection="1">
      <alignment horizontal="center"/>
      <protection locked="0"/>
    </xf>
    <xf numFmtId="164" fontId="0" fillId="11" borderId="49" xfId="0" applyNumberFormat="1" applyFill="1" applyBorder="1" applyAlignment="1" applyProtection="1">
      <alignment horizontal="center"/>
      <protection locked="0"/>
    </xf>
    <xf numFmtId="2" fontId="0" fillId="11" borderId="45" xfId="0" applyNumberFormat="1" applyFill="1" applyBorder="1" applyAlignment="1" applyProtection="1">
      <alignment horizontal="center"/>
      <protection locked="0"/>
    </xf>
    <xf numFmtId="2" fontId="0" fillId="11" borderId="14" xfId="0" applyNumberFormat="1" applyFill="1" applyBorder="1" applyAlignment="1" applyProtection="1">
      <alignment horizontal="center"/>
      <protection locked="0"/>
    </xf>
    <xf numFmtId="2" fontId="0" fillId="11" borderId="49" xfId="0" applyNumberFormat="1" applyFill="1" applyBorder="1" applyAlignment="1" applyProtection="1">
      <alignment horizontal="center"/>
      <protection locked="0"/>
    </xf>
    <xf numFmtId="0" fontId="0" fillId="13" borderId="4" xfId="0" applyFill="1" applyBorder="1" applyAlignment="1">
      <alignment horizontal="center"/>
    </xf>
    <xf numFmtId="0" fontId="0" fillId="13" borderId="40" xfId="0" applyFill="1" applyBorder="1" applyAlignment="1">
      <alignment horizontal="center"/>
    </xf>
    <xf numFmtId="164" fontId="0" fillId="13" borderId="45" xfId="0" applyNumberFormat="1" applyFill="1" applyBorder="1" applyAlignment="1">
      <alignment horizontal="center"/>
    </xf>
    <xf numFmtId="164" fontId="0" fillId="13" borderId="14" xfId="0" applyNumberFormat="1" applyFill="1" applyBorder="1" applyAlignment="1">
      <alignment horizontal="center"/>
    </xf>
    <xf numFmtId="164" fontId="0" fillId="13" borderId="49" xfId="0" applyNumberFormat="1" applyFill="1" applyBorder="1" applyAlignment="1">
      <alignment horizontal="center"/>
    </xf>
    <xf numFmtId="0" fontId="27" fillId="13" borderId="76" xfId="0" applyFont="1" applyFill="1" applyBorder="1" applyAlignment="1">
      <alignment horizontal="center"/>
    </xf>
    <xf numFmtId="9" fontId="25" fillId="11" borderId="45" xfId="5" applyFont="1" applyFill="1" applyBorder="1" applyAlignment="1" applyProtection="1">
      <alignment horizontal="center"/>
      <protection locked="0"/>
    </xf>
    <xf numFmtId="9" fontId="25" fillId="11" borderId="49" xfId="5" applyFont="1" applyFill="1" applyBorder="1" applyAlignment="1" applyProtection="1">
      <alignment horizontal="center"/>
      <protection locked="0"/>
    </xf>
    <xf numFmtId="0" fontId="27" fillId="13" borderId="55" xfId="0" applyFont="1" applyFill="1" applyBorder="1" applyAlignment="1">
      <alignment horizontal="center" vertical="center"/>
    </xf>
    <xf numFmtId="0" fontId="27" fillId="13" borderId="7" xfId="0" applyFont="1" applyFill="1" applyBorder="1" applyAlignment="1">
      <alignment horizontal="center" vertical="center"/>
    </xf>
    <xf numFmtId="0" fontId="27" fillId="13" borderId="56" xfId="0" applyFont="1" applyFill="1" applyBorder="1" applyAlignment="1">
      <alignment horizontal="center" vertical="center"/>
    </xf>
    <xf numFmtId="0" fontId="0" fillId="13" borderId="9" xfId="0" applyFill="1" applyBorder="1" applyAlignment="1">
      <alignment horizontal="left" vertical="center" wrapText="1" indent="1"/>
    </xf>
    <xf numFmtId="0" fontId="0" fillId="13" borderId="60" xfId="0" applyFill="1" applyBorder="1" applyAlignment="1">
      <alignment horizontal="left" vertical="center" wrapText="1" indent="1"/>
    </xf>
    <xf numFmtId="0" fontId="0" fillId="13" borderId="95" xfId="0" applyFill="1" applyBorder="1" applyAlignment="1">
      <alignment horizontal="left" vertical="center" wrapText="1" indent="1"/>
    </xf>
    <xf numFmtId="0" fontId="0" fillId="13" borderId="39" xfId="0" applyFill="1" applyBorder="1" applyAlignment="1">
      <alignment horizontal="left" vertical="center" wrapText="1" indent="1"/>
    </xf>
    <xf numFmtId="0" fontId="0" fillId="13" borderId="0" xfId="0" applyFill="1" applyAlignment="1">
      <alignment horizontal="left" vertical="center" wrapText="1" indent="1"/>
    </xf>
    <xf numFmtId="0" fontId="0" fillId="13" borderId="5" xfId="0" applyFill="1" applyBorder="1" applyAlignment="1">
      <alignment horizontal="left" vertical="center" wrapText="1" indent="1"/>
    </xf>
    <xf numFmtId="0" fontId="0" fillId="13" borderId="53" xfId="0" applyFill="1" applyBorder="1" applyAlignment="1">
      <alignment horizontal="left" vertical="center" wrapText="1" indent="1"/>
    </xf>
    <xf numFmtId="0" fontId="0" fillId="13" borderId="52" xfId="0" applyFill="1" applyBorder="1" applyAlignment="1">
      <alignment horizontal="left" vertical="center" wrapText="1" indent="1"/>
    </xf>
    <xf numFmtId="0" fontId="0" fillId="13" borderId="15" xfId="0" applyFill="1" applyBorder="1" applyAlignment="1">
      <alignment horizontal="left" vertical="center" wrapText="1" indent="1"/>
    </xf>
    <xf numFmtId="0" fontId="27" fillId="13" borderId="81" xfId="0" applyFont="1" applyFill="1" applyBorder="1" applyAlignment="1">
      <alignment horizontal="center"/>
    </xf>
    <xf numFmtId="0" fontId="27" fillId="13" borderId="75" xfId="0" applyFont="1" applyFill="1" applyBorder="1" applyAlignment="1">
      <alignment horizontal="center"/>
    </xf>
    <xf numFmtId="0" fontId="0" fillId="13" borderId="88" xfId="0" applyFill="1" applyBorder="1" applyAlignment="1">
      <alignment horizontal="left" vertical="center" indent="1"/>
    </xf>
    <xf numFmtId="14" fontId="32" fillId="14" borderId="60" xfId="0" applyNumberFormat="1" applyFont="1" applyFill="1" applyBorder="1" applyAlignment="1">
      <alignment horizontal="left" vertical="center"/>
    </xf>
    <xf numFmtId="0" fontId="32" fillId="14" borderId="10" xfId="0" applyFont="1" applyFill="1" applyBorder="1" applyAlignment="1">
      <alignment horizontal="left" vertical="center"/>
    </xf>
    <xf numFmtId="0" fontId="6" fillId="14" borderId="39" xfId="0" applyFont="1" applyFill="1" applyBorder="1" applyAlignment="1">
      <alignment horizontal="center" vertical="center"/>
    </xf>
    <xf numFmtId="0" fontId="6" fillId="14" borderId="0" xfId="0" applyFont="1" applyFill="1" applyAlignment="1">
      <alignment horizontal="center" vertical="center"/>
    </xf>
    <xf numFmtId="0" fontId="6" fillId="14" borderId="40" xfId="0" applyFont="1" applyFill="1" applyBorder="1" applyAlignment="1">
      <alignment horizontal="center" vertical="center"/>
    </xf>
    <xf numFmtId="0" fontId="30" fillId="14" borderId="39" xfId="0" applyFont="1" applyFill="1" applyBorder="1" applyAlignment="1">
      <alignment horizontal="center" vertical="center"/>
    </xf>
    <xf numFmtId="0" fontId="30" fillId="14" borderId="0" xfId="0" applyFont="1" applyFill="1" applyAlignment="1">
      <alignment horizontal="center" vertical="center"/>
    </xf>
    <xf numFmtId="0" fontId="30" fillId="14" borderId="40" xfId="0" applyFont="1" applyFill="1" applyBorder="1" applyAlignment="1">
      <alignment horizontal="center" vertical="center"/>
    </xf>
    <xf numFmtId="0" fontId="0" fillId="14" borderId="11" xfId="0" applyFill="1" applyBorder="1" applyAlignment="1">
      <alignment horizontal="center" vertical="center"/>
    </xf>
    <xf numFmtId="0" fontId="0" fillId="14" borderId="16" xfId="0" applyFill="1" applyBorder="1" applyAlignment="1">
      <alignment horizontal="center" vertical="center"/>
    </xf>
    <xf numFmtId="0" fontId="0" fillId="14" borderId="12" xfId="0" applyFill="1" applyBorder="1" applyAlignment="1">
      <alignment horizontal="center" vertical="center"/>
    </xf>
    <xf numFmtId="165" fontId="25" fillId="11" borderId="45" xfId="5" applyNumberFormat="1" applyFont="1" applyFill="1" applyBorder="1" applyAlignment="1" applyProtection="1">
      <alignment horizontal="center"/>
      <protection locked="0"/>
    </xf>
    <xf numFmtId="165" fontId="25" fillId="11" borderId="49" xfId="5" applyNumberFormat="1" applyFont="1" applyFill="1" applyBorder="1" applyAlignment="1" applyProtection="1">
      <alignment horizontal="center"/>
      <protection locked="0"/>
    </xf>
    <xf numFmtId="0" fontId="27" fillId="13" borderId="9" xfId="0" applyFont="1" applyFill="1" applyBorder="1" applyAlignment="1">
      <alignment horizontal="left" vertical="center" indent="1"/>
    </xf>
    <xf numFmtId="0" fontId="27" fillId="13" borderId="60" xfId="0" applyFont="1" applyFill="1" applyBorder="1" applyAlignment="1">
      <alignment horizontal="left" vertical="center" indent="1"/>
    </xf>
    <xf numFmtId="0" fontId="27" fillId="13" borderId="95" xfId="0" applyFont="1" applyFill="1" applyBorder="1" applyAlignment="1">
      <alignment horizontal="left" vertical="center" indent="1"/>
    </xf>
    <xf numFmtId="0" fontId="27" fillId="13" borderId="11" xfId="0" applyFont="1" applyFill="1" applyBorder="1" applyAlignment="1">
      <alignment horizontal="left" vertical="center" indent="1"/>
    </xf>
    <xf numFmtId="0" fontId="27" fillId="13" borderId="16" xfId="0" applyFont="1" applyFill="1" applyBorder="1" applyAlignment="1">
      <alignment horizontal="left" vertical="center" indent="1"/>
    </xf>
    <xf numFmtId="0" fontId="27" fillId="13" borderId="74" xfId="0" applyFont="1" applyFill="1" applyBorder="1" applyAlignment="1">
      <alignment horizontal="left" vertical="center" indent="1"/>
    </xf>
    <xf numFmtId="0" fontId="0" fillId="13" borderId="44" xfId="0" applyFill="1" applyBorder="1" applyAlignment="1">
      <alignment horizontal="left" indent="1"/>
    </xf>
    <xf numFmtId="0" fontId="0" fillId="13" borderId="48" xfId="0" applyFill="1" applyBorder="1" applyAlignment="1">
      <alignment horizontal="left" indent="1"/>
    </xf>
    <xf numFmtId="0" fontId="0" fillId="13" borderId="46" xfId="0" applyFill="1" applyBorder="1" applyAlignment="1">
      <alignment horizontal="left" indent="1"/>
    </xf>
    <xf numFmtId="0" fontId="0" fillId="13" borderId="51" xfId="0" applyFill="1" applyBorder="1" applyAlignment="1">
      <alignment horizontal="left" indent="1"/>
    </xf>
    <xf numFmtId="0" fontId="0" fillId="13" borderId="1" xfId="0" applyFill="1" applyBorder="1" applyAlignment="1">
      <alignment horizontal="left" vertical="center" indent="1"/>
    </xf>
    <xf numFmtId="0" fontId="0" fillId="13" borderId="2" xfId="0" applyFill="1" applyBorder="1" applyAlignment="1">
      <alignment horizontal="left" vertical="center" indent="1"/>
    </xf>
    <xf numFmtId="0" fontId="0" fillId="13" borderId="3" xfId="0" applyFill="1" applyBorder="1" applyAlignment="1">
      <alignment horizontal="left" vertical="center" indent="1"/>
    </xf>
    <xf numFmtId="0" fontId="0" fillId="13" borderId="73" xfId="0" applyFill="1" applyBorder="1" applyAlignment="1">
      <alignment horizontal="left" vertical="center" indent="1"/>
    </xf>
    <xf numFmtId="0" fontId="0" fillId="13" borderId="16" xfId="0" applyFill="1" applyBorder="1" applyAlignment="1">
      <alignment horizontal="left" vertical="center" indent="1"/>
    </xf>
    <xf numFmtId="0" fontId="0" fillId="13" borderId="74" xfId="0" applyFill="1" applyBorder="1" applyAlignment="1">
      <alignment horizontal="left" vertical="center" indent="1"/>
    </xf>
    <xf numFmtId="0" fontId="0" fillId="13" borderId="65" xfId="0" applyFill="1" applyBorder="1" applyAlignment="1">
      <alignment horizontal="left" wrapText="1" indent="1"/>
    </xf>
    <xf numFmtId="0" fontId="0" fillId="13" borderId="14" xfId="0" applyFill="1" applyBorder="1" applyAlignment="1">
      <alignment horizontal="left" wrapText="1" indent="1"/>
    </xf>
    <xf numFmtId="0" fontId="0" fillId="13" borderId="49" xfId="0" applyFill="1" applyBorder="1" applyAlignment="1">
      <alignment horizontal="left" wrapText="1" indent="1"/>
    </xf>
    <xf numFmtId="0" fontId="0" fillId="13" borderId="4" xfId="0" applyFill="1" applyBorder="1" applyAlignment="1">
      <alignment horizontal="center" vertical="center"/>
    </xf>
    <xf numFmtId="0" fontId="0" fillId="13" borderId="40" xfId="0" applyFill="1" applyBorder="1" applyAlignment="1">
      <alignment horizontal="center" vertical="center"/>
    </xf>
    <xf numFmtId="0" fontId="0" fillId="13" borderId="84" xfId="0" applyFill="1" applyBorder="1" applyAlignment="1">
      <alignment horizontal="left" vertical="center" indent="1"/>
    </xf>
    <xf numFmtId="0" fontId="0" fillId="13" borderId="50" xfId="0" applyFill="1" applyBorder="1" applyAlignment="1">
      <alignment horizontal="left" vertical="center" indent="1"/>
    </xf>
    <xf numFmtId="0" fontId="0" fillId="13" borderId="51" xfId="0" applyFill="1" applyBorder="1" applyAlignment="1">
      <alignment horizontal="left" vertical="center" indent="1"/>
    </xf>
    <xf numFmtId="0" fontId="0" fillId="13" borderId="17" xfId="0" applyFill="1" applyBorder="1" applyAlignment="1">
      <alignment horizontal="left" vertical="center" indent="1"/>
    </xf>
    <xf numFmtId="0" fontId="0" fillId="13" borderId="73" xfId="0" applyFill="1" applyBorder="1" applyAlignment="1">
      <alignment horizontal="center" vertical="center" wrapText="1"/>
    </xf>
    <xf numFmtId="0" fontId="0" fillId="13" borderId="12" xfId="0" applyFill="1" applyBorder="1" applyAlignment="1">
      <alignment horizontal="center" vertical="center"/>
    </xf>
    <xf numFmtId="0" fontId="21" fillId="0" borderId="0" xfId="4" applyFont="1" applyAlignment="1">
      <alignment wrapText="1"/>
    </xf>
    <xf numFmtId="0" fontId="20" fillId="0" borderId="0" xfId="4" applyFont="1" applyAlignment="1">
      <alignment wrapText="1"/>
    </xf>
    <xf numFmtId="0" fontId="20" fillId="0" borderId="0" xfId="4" applyFont="1" applyAlignment="1">
      <alignment horizontal="left" vertical="top" wrapText="1" indent="2"/>
    </xf>
    <xf numFmtId="0" fontId="20" fillId="0" borderId="0" xfId="4" applyFont="1" applyAlignment="1">
      <alignment horizontal="left" vertical="top" wrapText="1"/>
    </xf>
    <xf numFmtId="0" fontId="15" fillId="0" borderId="0" xfId="4" applyFont="1" applyAlignment="1">
      <alignment horizontal="center" vertical="center" wrapText="1"/>
    </xf>
    <xf numFmtId="0" fontId="20" fillId="0" borderId="0" xfId="4" applyFont="1" applyAlignment="1">
      <alignment vertical="top" wrapText="1"/>
    </xf>
    <xf numFmtId="0" fontId="0" fillId="14" borderId="11" xfId="0" applyFill="1" applyBorder="1"/>
    <xf numFmtId="0" fontId="0" fillId="14" borderId="16" xfId="0" applyFill="1" applyBorder="1"/>
    <xf numFmtId="0" fontId="0" fillId="14" borderId="74" xfId="0" applyFill="1" applyBorder="1"/>
    <xf numFmtId="42" fontId="25" fillId="13" borderId="46" xfId="2" applyNumberFormat="1" applyFont="1" applyFill="1" applyBorder="1" applyAlignment="1" applyProtection="1">
      <alignment horizontal="right" vertical="center"/>
    </xf>
    <xf numFmtId="42" fontId="25" fillId="13" borderId="51" xfId="2" applyNumberFormat="1" applyFont="1" applyFill="1" applyBorder="1" applyAlignment="1" applyProtection="1">
      <alignment horizontal="right" vertical="center"/>
    </xf>
    <xf numFmtId="42" fontId="25" fillId="13" borderId="50" xfId="2" applyNumberFormat="1" applyFont="1" applyFill="1" applyBorder="1" applyAlignment="1" applyProtection="1">
      <alignment horizontal="right" vertical="center"/>
    </xf>
    <xf numFmtId="42" fontId="25" fillId="13" borderId="92" xfId="2" applyNumberFormat="1" applyFont="1" applyFill="1" applyBorder="1" applyAlignment="1" applyProtection="1">
      <alignment horizontal="right" vertical="center"/>
    </xf>
    <xf numFmtId="42" fontId="25" fillId="13" borderId="63" xfId="2" applyNumberFormat="1" applyFont="1" applyFill="1" applyBorder="1" applyAlignment="1" applyProtection="1">
      <alignment horizontal="right" vertical="center"/>
    </xf>
    <xf numFmtId="42" fontId="25" fillId="13" borderId="47" xfId="2" applyNumberFormat="1" applyFont="1" applyFill="1" applyBorder="1" applyAlignment="1" applyProtection="1">
      <alignment horizontal="right" vertical="center"/>
    </xf>
    <xf numFmtId="42" fontId="25" fillId="13" borderId="48" xfId="2" applyNumberFormat="1" applyFont="1" applyFill="1" applyBorder="1" applyAlignment="1" applyProtection="1">
      <alignment horizontal="right" vertical="center"/>
    </xf>
    <xf numFmtId="42" fontId="25" fillId="13" borderId="65" xfId="2" applyNumberFormat="1" applyFont="1" applyFill="1" applyBorder="1" applyAlignment="1" applyProtection="1">
      <alignment horizontal="right" vertical="center"/>
    </xf>
    <xf numFmtId="42" fontId="25" fillId="13" borderId="14" xfId="2" applyNumberFormat="1" applyFont="1" applyFill="1" applyBorder="1" applyAlignment="1" applyProtection="1">
      <alignment horizontal="right" vertical="center"/>
    </xf>
    <xf numFmtId="42" fontId="25" fillId="13" borderId="49" xfId="2" applyNumberFormat="1" applyFont="1" applyFill="1" applyBorder="1" applyAlignment="1" applyProtection="1">
      <alignment horizontal="right" vertical="center"/>
    </xf>
    <xf numFmtId="42" fontId="25" fillId="13" borderId="84" xfId="2" applyNumberFormat="1" applyFont="1" applyFill="1" applyBorder="1" applyAlignment="1" applyProtection="1">
      <alignment horizontal="right" vertical="center"/>
    </xf>
    <xf numFmtId="42" fontId="25" fillId="13" borderId="45" xfId="2" applyNumberFormat="1" applyFont="1" applyFill="1" applyBorder="1" applyAlignment="1" applyProtection="1">
      <alignment horizontal="right" vertical="center"/>
    </xf>
    <xf numFmtId="165" fontId="25" fillId="13" borderId="45" xfId="5" applyNumberFormat="1" applyFont="1" applyFill="1" applyBorder="1" applyAlignment="1" applyProtection="1">
      <alignment horizontal="center" vertical="center"/>
    </xf>
    <xf numFmtId="165" fontId="25" fillId="13" borderId="49" xfId="5" applyNumberFormat="1" applyFont="1" applyFill="1" applyBorder="1" applyAlignment="1" applyProtection="1">
      <alignment horizontal="center" vertical="center"/>
    </xf>
    <xf numFmtId="42" fontId="25" fillId="13" borderId="44" xfId="2" applyNumberFormat="1" applyFont="1" applyFill="1" applyBorder="1" applyAlignment="1" applyProtection="1">
      <alignment horizontal="right" vertical="center"/>
    </xf>
    <xf numFmtId="42" fontId="25" fillId="13" borderId="64" xfId="2" applyNumberFormat="1" applyFont="1" applyFill="1" applyBorder="1" applyAlignment="1" applyProtection="1">
      <alignment horizontal="right" vertical="center"/>
    </xf>
    <xf numFmtId="165" fontId="25" fillId="13" borderId="46" xfId="5" applyNumberFormat="1" applyFont="1" applyFill="1" applyBorder="1" applyAlignment="1" applyProtection="1">
      <alignment horizontal="center" vertical="center"/>
    </xf>
    <xf numFmtId="165" fontId="25" fillId="13" borderId="51" xfId="5" applyNumberFormat="1" applyFont="1" applyFill="1" applyBorder="1" applyAlignment="1" applyProtection="1">
      <alignment horizontal="center" vertical="center"/>
    </xf>
    <xf numFmtId="42" fontId="0" fillId="13" borderId="45" xfId="0" applyNumberFormat="1" applyFill="1" applyBorder="1" applyAlignment="1">
      <alignment horizontal="right" indent="1"/>
    </xf>
    <xf numFmtId="42" fontId="0" fillId="13" borderId="14" xfId="0" applyNumberFormat="1" applyFill="1" applyBorder="1" applyAlignment="1">
      <alignment horizontal="right" indent="1"/>
    </xf>
    <xf numFmtId="42" fontId="0" fillId="13" borderId="66" xfId="0" applyNumberFormat="1" applyFill="1" applyBorder="1" applyAlignment="1">
      <alignment horizontal="right" indent="1"/>
    </xf>
    <xf numFmtId="0" fontId="27" fillId="14" borderId="55" xfId="0" applyFont="1" applyFill="1" applyBorder="1" applyAlignment="1">
      <alignment horizontal="center" vertical="center"/>
    </xf>
    <xf numFmtId="0" fontId="27" fillId="14" borderId="7" xfId="0" applyFont="1" applyFill="1" applyBorder="1" applyAlignment="1">
      <alignment horizontal="center" vertical="center"/>
    </xf>
    <xf numFmtId="42" fontId="25" fillId="13" borderId="66" xfId="2" applyNumberFormat="1" applyFont="1" applyFill="1" applyBorder="1" applyAlignment="1" applyProtection="1">
      <alignment horizontal="right" vertical="center"/>
    </xf>
    <xf numFmtId="42" fontId="25" fillId="13" borderId="45" xfId="5" applyNumberFormat="1" applyFont="1" applyFill="1" applyBorder="1" applyAlignment="1" applyProtection="1">
      <alignment horizontal="right" indent="1"/>
    </xf>
    <xf numFmtId="42" fontId="25" fillId="13" borderId="49" xfId="5" applyNumberFormat="1" applyFont="1" applyFill="1" applyBorder="1" applyAlignment="1" applyProtection="1">
      <alignment horizontal="right" indent="1"/>
    </xf>
    <xf numFmtId="42" fontId="25" fillId="13" borderId="46" xfId="5" applyNumberFormat="1" applyFont="1" applyFill="1" applyBorder="1" applyAlignment="1" applyProtection="1">
      <alignment horizontal="right" indent="1"/>
    </xf>
    <xf numFmtId="42" fontId="25" fillId="13" borderId="51" xfId="5" applyNumberFormat="1" applyFont="1" applyFill="1" applyBorder="1" applyAlignment="1" applyProtection="1">
      <alignment horizontal="right" indent="1"/>
    </xf>
    <xf numFmtId="0" fontId="27" fillId="14" borderId="76" xfId="0" applyFont="1" applyFill="1" applyBorder="1" applyAlignment="1">
      <alignment horizontal="center" vertical="center" wrapText="1"/>
    </xf>
    <xf numFmtId="0" fontId="27" fillId="14" borderId="76" xfId="0" applyFont="1" applyFill="1" applyBorder="1" applyAlignment="1">
      <alignment horizontal="center" vertical="center"/>
    </xf>
    <xf numFmtId="165" fontId="25" fillId="11" borderId="43" xfId="5" applyNumberFormat="1" applyFont="1" applyFill="1" applyBorder="1" applyAlignment="1" applyProtection="1">
      <alignment horizontal="center"/>
      <protection locked="0"/>
    </xf>
    <xf numFmtId="165" fontId="25" fillId="11" borderId="90" xfId="5" applyNumberFormat="1" applyFont="1" applyFill="1" applyBorder="1" applyAlignment="1" applyProtection="1">
      <alignment horizontal="center"/>
      <protection locked="0"/>
    </xf>
    <xf numFmtId="165" fontId="25" fillId="13" borderId="45" xfId="5" applyNumberFormat="1" applyFont="1" applyFill="1" applyBorder="1" applyAlignment="1" applyProtection="1">
      <alignment horizontal="center"/>
    </xf>
    <xf numFmtId="165" fontId="25" fillId="13" borderId="49" xfId="5" applyNumberFormat="1" applyFont="1" applyFill="1" applyBorder="1" applyAlignment="1" applyProtection="1">
      <alignment horizontal="center"/>
    </xf>
    <xf numFmtId="42" fontId="0" fillId="13" borderId="49" xfId="0" applyNumberFormat="1" applyFill="1" applyBorder="1" applyAlignment="1">
      <alignment horizontal="right" indent="1"/>
    </xf>
    <xf numFmtId="2" fontId="0" fillId="13" borderId="65" xfId="0" applyNumberFormat="1" applyFill="1" applyBorder="1" applyAlignment="1">
      <alignment horizontal="right" indent="1"/>
    </xf>
    <xf numFmtId="2" fontId="0" fillId="13" borderId="49" xfId="0" applyNumberFormat="1" applyFill="1" applyBorder="1" applyAlignment="1">
      <alignment horizontal="right" indent="1"/>
    </xf>
    <xf numFmtId="165" fontId="25" fillId="13" borderId="44" xfId="5" applyNumberFormat="1" applyFont="1" applyFill="1" applyBorder="1" applyAlignment="1" applyProtection="1">
      <alignment horizontal="center" vertical="center"/>
    </xf>
    <xf numFmtId="165" fontId="25" fillId="13" borderId="48" xfId="5" applyNumberFormat="1" applyFont="1" applyFill="1" applyBorder="1" applyAlignment="1" applyProtection="1">
      <alignment horizontal="center" vertical="center"/>
    </xf>
    <xf numFmtId="165" fontId="25" fillId="13" borderId="46" xfId="5" applyNumberFormat="1" applyFont="1" applyFill="1" applyBorder="1" applyAlignment="1" applyProtection="1">
      <alignment horizontal="center"/>
    </xf>
    <xf numFmtId="165" fontId="25" fillId="13" borderId="51" xfId="5" applyNumberFormat="1" applyFont="1" applyFill="1" applyBorder="1" applyAlignment="1" applyProtection="1">
      <alignment horizontal="center"/>
    </xf>
    <xf numFmtId="42" fontId="0" fillId="13" borderId="46" xfId="0" applyNumberFormat="1" applyFill="1" applyBorder="1" applyAlignment="1">
      <alignment horizontal="right" indent="1"/>
    </xf>
    <xf numFmtId="42" fontId="0" fillId="13" borderId="50" xfId="0" applyNumberFormat="1" applyFill="1" applyBorder="1" applyAlignment="1">
      <alignment horizontal="right" indent="1"/>
    </xf>
    <xf numFmtId="42" fontId="0" fillId="13" borderId="92" xfId="0" applyNumberFormat="1" applyFill="1" applyBorder="1" applyAlignment="1">
      <alignment horizontal="right" indent="1"/>
    </xf>
    <xf numFmtId="49" fontId="0" fillId="11" borderId="65" xfId="0" applyNumberFormat="1" applyFill="1" applyBorder="1" applyAlignment="1" applyProtection="1">
      <alignment horizontal="left"/>
      <protection locked="0"/>
    </xf>
    <xf numFmtId="49" fontId="0" fillId="11" borderId="14" xfId="0" applyNumberFormat="1" applyFill="1" applyBorder="1" applyAlignment="1" applyProtection="1">
      <alignment horizontal="left"/>
      <protection locked="0"/>
    </xf>
    <xf numFmtId="49" fontId="0" fillId="11" borderId="49" xfId="0" applyNumberFormat="1" applyFill="1" applyBorder="1" applyAlignment="1" applyProtection="1">
      <alignment horizontal="left"/>
      <protection locked="0"/>
    </xf>
    <xf numFmtId="49" fontId="0" fillId="11" borderId="84" xfId="0" applyNumberFormat="1" applyFill="1" applyBorder="1" applyAlignment="1" applyProtection="1">
      <alignment horizontal="left"/>
      <protection locked="0"/>
    </xf>
    <xf numFmtId="49" fontId="0" fillId="11" borderId="50" xfId="0" applyNumberFormat="1" applyFill="1" applyBorder="1" applyAlignment="1" applyProtection="1">
      <alignment horizontal="left"/>
      <protection locked="0"/>
    </xf>
    <xf numFmtId="49" fontId="0" fillId="11" borderId="51" xfId="0" applyNumberFormat="1" applyFill="1" applyBorder="1" applyAlignment="1" applyProtection="1">
      <alignment horizontal="left"/>
      <protection locked="0"/>
    </xf>
    <xf numFmtId="0" fontId="0" fillId="14" borderId="9" xfId="0" applyFill="1" applyBorder="1"/>
    <xf numFmtId="0" fontId="0" fillId="14" borderId="60" xfId="0" applyFill="1" applyBorder="1"/>
    <xf numFmtId="0" fontId="0" fillId="14" borderId="95" xfId="0" applyFill="1" applyBorder="1"/>
    <xf numFmtId="0" fontId="0" fillId="14" borderId="39" xfId="0" applyFill="1" applyBorder="1"/>
    <xf numFmtId="0" fontId="0" fillId="14" borderId="0" xfId="0" applyFill="1"/>
    <xf numFmtId="0" fontId="0" fillId="14" borderId="5" xfId="0" applyFill="1" applyBorder="1"/>
    <xf numFmtId="0" fontId="27" fillId="14" borderId="75" xfId="0" applyFont="1" applyFill="1" applyBorder="1" applyAlignment="1">
      <alignment horizontal="center" vertical="center"/>
    </xf>
    <xf numFmtId="44" fontId="25" fillId="11" borderId="45" xfId="2" applyFont="1" applyFill="1" applyBorder="1" applyAlignment="1" applyProtection="1">
      <alignment horizontal="right"/>
      <protection locked="0"/>
    </xf>
    <xf numFmtId="44" fontId="25" fillId="11" borderId="14" xfId="2" applyFont="1" applyFill="1" applyBorder="1" applyAlignment="1" applyProtection="1">
      <alignment horizontal="right"/>
      <protection locked="0"/>
    </xf>
    <xf numFmtId="44" fontId="25" fillId="11" borderId="49" xfId="2" applyFont="1" applyFill="1" applyBorder="1" applyAlignment="1" applyProtection="1">
      <alignment horizontal="right"/>
      <protection locked="0"/>
    </xf>
    <xf numFmtId="44" fontId="25" fillId="11" borderId="46" xfId="2" applyFont="1" applyFill="1" applyBorder="1" applyAlignment="1" applyProtection="1">
      <alignment horizontal="right"/>
      <protection locked="0"/>
    </xf>
    <xf numFmtId="44" fontId="25" fillId="11" borderId="50" xfId="2" applyFont="1" applyFill="1" applyBorder="1" applyAlignment="1" applyProtection="1">
      <alignment horizontal="right"/>
      <protection locked="0"/>
    </xf>
    <xf numFmtId="44" fontId="25" fillId="11" borderId="51" xfId="2" applyFont="1" applyFill="1" applyBorder="1" applyAlignment="1" applyProtection="1">
      <alignment horizontal="right"/>
      <protection locked="0"/>
    </xf>
    <xf numFmtId="165" fontId="25" fillId="11" borderId="67" xfId="5" applyNumberFormat="1" applyFont="1" applyFill="1" applyBorder="1" applyAlignment="1" applyProtection="1">
      <alignment horizontal="center"/>
      <protection locked="0"/>
    </xf>
    <xf numFmtId="165" fontId="25" fillId="11" borderId="93" xfId="5" applyNumberFormat="1" applyFont="1" applyFill="1" applyBorder="1" applyAlignment="1" applyProtection="1">
      <alignment horizontal="center"/>
      <protection locked="0"/>
    </xf>
    <xf numFmtId="42" fontId="0" fillId="13" borderId="51" xfId="0" applyNumberFormat="1" applyFill="1" applyBorder="1" applyAlignment="1">
      <alignment horizontal="right" indent="1"/>
    </xf>
    <xf numFmtId="0" fontId="27" fillId="14" borderId="81" xfId="0" applyFont="1" applyFill="1" applyBorder="1" applyAlignment="1">
      <alignment horizontal="center" vertical="center"/>
    </xf>
    <xf numFmtId="0" fontId="0" fillId="11" borderId="44" xfId="0" applyFill="1" applyBorder="1" applyAlignment="1" applyProtection="1">
      <alignment horizontal="center" vertical="center"/>
      <protection locked="0"/>
    </xf>
    <xf numFmtId="0" fontId="0" fillId="11" borderId="47" xfId="0" applyFill="1" applyBorder="1" applyAlignment="1" applyProtection="1">
      <alignment horizontal="center" vertical="center"/>
      <protection locked="0"/>
    </xf>
    <xf numFmtId="0" fontId="0" fillId="11" borderId="64" xfId="0" applyFill="1" applyBorder="1" applyAlignment="1" applyProtection="1">
      <alignment horizontal="center" vertical="center"/>
      <protection locked="0"/>
    </xf>
    <xf numFmtId="0" fontId="0" fillId="11" borderId="4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11" borderId="66" xfId="0" applyFill="1" applyBorder="1" applyAlignment="1" applyProtection="1">
      <alignment horizontal="center" vertical="center"/>
      <protection locked="0"/>
    </xf>
    <xf numFmtId="0" fontId="0" fillId="11" borderId="45" xfId="0" applyFill="1" applyBorder="1" applyAlignment="1" applyProtection="1">
      <alignment horizontal="center"/>
      <protection locked="0"/>
    </xf>
    <xf numFmtId="0" fontId="0" fillId="11" borderId="14" xfId="0" applyFill="1" applyBorder="1" applyAlignment="1" applyProtection="1">
      <alignment horizontal="center"/>
      <protection locked="0"/>
    </xf>
    <xf numFmtId="0" fontId="0" fillId="11" borderId="66" xfId="0" applyFill="1" applyBorder="1" applyAlignment="1" applyProtection="1">
      <alignment horizontal="center"/>
      <protection locked="0"/>
    </xf>
    <xf numFmtId="42" fontId="25" fillId="13" borderId="44" xfId="5" applyNumberFormat="1" applyFont="1" applyFill="1" applyBorder="1" applyAlignment="1" applyProtection="1">
      <alignment horizontal="right" indent="1"/>
    </xf>
    <xf numFmtId="42" fontId="25" fillId="13" borderId="48" xfId="5" applyNumberFormat="1" applyFont="1" applyFill="1" applyBorder="1" applyAlignment="1" applyProtection="1">
      <alignment horizontal="right" indent="1"/>
    </xf>
    <xf numFmtId="49" fontId="0" fillId="11" borderId="63" xfId="0" applyNumberFormat="1" applyFill="1" applyBorder="1" applyAlignment="1" applyProtection="1">
      <alignment horizontal="left"/>
      <protection locked="0"/>
    </xf>
    <xf numFmtId="49" fontId="0" fillId="11" borderId="47" xfId="0" applyNumberFormat="1" applyFill="1" applyBorder="1" applyAlignment="1" applyProtection="1">
      <alignment horizontal="left"/>
      <protection locked="0"/>
    </xf>
    <xf numFmtId="49" fontId="0" fillId="11" borderId="48" xfId="0" applyNumberFormat="1" applyFill="1" applyBorder="1" applyAlignment="1" applyProtection="1">
      <alignment horizontal="left"/>
      <protection locked="0"/>
    </xf>
    <xf numFmtId="2" fontId="0" fillId="13" borderId="91" xfId="0" applyNumberFormat="1" applyFill="1" applyBorder="1" applyAlignment="1">
      <alignment horizontal="right" indent="1"/>
    </xf>
    <xf numFmtId="2" fontId="0" fillId="13" borderId="79" xfId="0" applyNumberFormat="1" applyFill="1" applyBorder="1" applyAlignment="1">
      <alignment horizontal="right" indent="1"/>
    </xf>
    <xf numFmtId="165" fontId="25" fillId="11" borderId="85" xfId="5" applyNumberFormat="1" applyFont="1" applyFill="1" applyBorder="1" applyAlignment="1" applyProtection="1">
      <alignment horizontal="center"/>
      <protection locked="0"/>
    </xf>
    <xf numFmtId="165" fontId="25" fillId="11" borderId="91" xfId="5" applyNumberFormat="1" applyFont="1" applyFill="1" applyBorder="1" applyAlignment="1" applyProtection="1">
      <alignment horizontal="center"/>
      <protection locked="0"/>
    </xf>
    <xf numFmtId="2" fontId="0" fillId="11" borderId="44" xfId="0" applyNumberFormat="1" applyFill="1" applyBorder="1" applyAlignment="1" applyProtection="1">
      <alignment horizontal="center"/>
      <protection locked="0"/>
    </xf>
    <xf numFmtId="2" fontId="0" fillId="11" borderId="48" xfId="0" applyNumberFormat="1" applyFill="1" applyBorder="1" applyAlignment="1" applyProtection="1">
      <alignment horizontal="center"/>
      <protection locked="0"/>
    </xf>
    <xf numFmtId="44" fontId="25" fillId="11" borderId="44" xfId="2" applyFont="1" applyFill="1" applyBorder="1" applyAlignment="1" applyProtection="1">
      <alignment horizontal="right"/>
      <protection locked="0"/>
    </xf>
    <xf numFmtId="44" fontId="25" fillId="11" borderId="47" xfId="2" applyFont="1" applyFill="1" applyBorder="1" applyAlignment="1" applyProtection="1">
      <alignment horizontal="right"/>
      <protection locked="0"/>
    </xf>
    <xf numFmtId="44" fontId="25" fillId="11" borderId="48" xfId="2" applyFont="1" applyFill="1" applyBorder="1" applyAlignment="1" applyProtection="1">
      <alignment horizontal="right"/>
      <protection locked="0"/>
    </xf>
    <xf numFmtId="42" fontId="0" fillId="13" borderId="44" xfId="0" applyNumberFormat="1" applyFill="1" applyBorder="1" applyAlignment="1">
      <alignment horizontal="right" indent="1"/>
    </xf>
    <xf numFmtId="42" fontId="0" fillId="13" borderId="47" xfId="0" applyNumberFormat="1" applyFill="1" applyBorder="1" applyAlignment="1">
      <alignment horizontal="right" indent="1"/>
    </xf>
    <xf numFmtId="42" fontId="0" fillId="13" borderId="48" xfId="0" applyNumberFormat="1" applyFill="1" applyBorder="1" applyAlignment="1">
      <alignment horizontal="right" indent="1"/>
    </xf>
    <xf numFmtId="0" fontId="4" fillId="12" borderId="39" xfId="0" applyFont="1" applyFill="1" applyBorder="1" applyAlignment="1">
      <alignment horizontal="center"/>
    </xf>
    <xf numFmtId="0" fontId="4" fillId="12" borderId="0" xfId="0" applyFont="1" applyFill="1" applyAlignment="1">
      <alignment horizontal="center"/>
    </xf>
    <xf numFmtId="0" fontId="4" fillId="12" borderId="40" xfId="0" applyFont="1" applyFill="1" applyBorder="1" applyAlignment="1">
      <alignment horizontal="center"/>
    </xf>
    <xf numFmtId="0" fontId="27" fillId="14" borderId="55" xfId="0" applyFont="1" applyFill="1" applyBorder="1" applyAlignment="1">
      <alignment horizontal="center" vertical="center" wrapText="1"/>
    </xf>
    <xf numFmtId="0" fontId="27" fillId="14" borderId="7" xfId="0" applyFont="1" applyFill="1" applyBorder="1" applyAlignment="1">
      <alignment horizontal="center" vertical="center" wrapText="1"/>
    </xf>
    <xf numFmtId="0" fontId="27" fillId="14" borderId="89" xfId="0" applyFont="1" applyFill="1" applyBorder="1" applyAlignment="1">
      <alignment horizontal="center" vertical="center" wrapText="1"/>
    </xf>
    <xf numFmtId="0" fontId="27" fillId="14" borderId="83" xfId="0" applyFont="1" applyFill="1" applyBorder="1" applyAlignment="1">
      <alignment horizontal="center" vertical="center" wrapText="1"/>
    </xf>
    <xf numFmtId="0" fontId="27" fillId="14" borderId="81" xfId="0" applyFont="1" applyFill="1" applyBorder="1" applyAlignment="1">
      <alignment horizontal="center" vertical="center" wrapText="1"/>
    </xf>
    <xf numFmtId="0" fontId="27" fillId="14" borderId="78" xfId="0" applyFont="1" applyFill="1" applyBorder="1" applyAlignment="1">
      <alignment horizontal="center" vertical="center" wrapText="1"/>
    </xf>
    <xf numFmtId="0" fontId="27" fillId="14" borderId="75" xfId="0" applyFont="1" applyFill="1" applyBorder="1" applyAlignment="1">
      <alignment horizontal="center" vertical="center" wrapText="1"/>
    </xf>
    <xf numFmtId="0" fontId="4" fillId="12" borderId="0" xfId="0" applyFont="1" applyFill="1" applyAlignment="1">
      <alignment horizontal="left" vertical="top" wrapText="1"/>
    </xf>
    <xf numFmtId="42" fontId="0" fillId="13" borderId="64" xfId="0" applyNumberFormat="1" applyFill="1" applyBorder="1" applyAlignment="1">
      <alignment horizontal="right" indent="1"/>
    </xf>
    <xf numFmtId="174" fontId="0" fillId="12" borderId="2" xfId="0" applyNumberFormat="1" applyFill="1" applyBorder="1" applyAlignment="1">
      <alignment wrapText="1"/>
    </xf>
    <xf numFmtId="174" fontId="0" fillId="12" borderId="16" xfId="0" applyNumberFormat="1" applyFill="1" applyBorder="1" applyAlignment="1">
      <alignment wrapText="1"/>
    </xf>
    <xf numFmtId="42" fontId="0" fillId="15" borderId="83" xfId="0" applyNumberFormat="1" applyFill="1" applyBorder="1" applyAlignment="1">
      <alignment horizontal="right"/>
    </xf>
    <xf numFmtId="42" fontId="0" fillId="15" borderId="89" xfId="0" applyNumberFormat="1" applyFill="1" applyBorder="1" applyAlignment="1">
      <alignment horizontal="right"/>
    </xf>
    <xf numFmtId="42" fontId="0" fillId="15" borderId="7" xfId="0" applyNumberFormat="1" applyFill="1" applyBorder="1" applyAlignment="1">
      <alignment horizontal="right"/>
    </xf>
    <xf numFmtId="42" fontId="0" fillId="15" borderId="76" xfId="0" applyNumberFormat="1" applyFill="1" applyBorder="1"/>
    <xf numFmtId="171" fontId="25" fillId="15" borderId="83" xfId="2" applyNumberFormat="1" applyFont="1" applyFill="1" applyBorder="1" applyAlignment="1" applyProtection="1">
      <alignment horizontal="right"/>
    </xf>
    <xf numFmtId="171" fontId="25" fillId="15" borderId="7" xfId="2" applyNumberFormat="1" applyFont="1" applyFill="1" applyBorder="1" applyAlignment="1" applyProtection="1">
      <alignment horizontal="right"/>
    </xf>
    <xf numFmtId="171" fontId="25" fillId="15" borderId="89" xfId="2" applyNumberFormat="1" applyFont="1" applyFill="1" applyBorder="1" applyAlignment="1" applyProtection="1">
      <alignment horizontal="right"/>
    </xf>
    <xf numFmtId="165" fontId="25" fillId="13" borderId="44" xfId="5" applyNumberFormat="1" applyFont="1" applyFill="1" applyBorder="1" applyAlignment="1" applyProtection="1">
      <alignment horizontal="center"/>
    </xf>
    <xf numFmtId="165" fontId="25" fillId="13" borderId="48" xfId="5" applyNumberFormat="1" applyFont="1" applyFill="1" applyBorder="1" applyAlignment="1" applyProtection="1">
      <alignment horizontal="center"/>
    </xf>
    <xf numFmtId="2" fontId="0" fillId="11" borderId="46" xfId="0" applyNumberFormat="1" applyFill="1" applyBorder="1" applyAlignment="1" applyProtection="1">
      <alignment horizontal="center"/>
      <protection locked="0"/>
    </xf>
    <xf numFmtId="2" fontId="0" fillId="11" borderId="51" xfId="0" applyNumberFormat="1" applyFill="1" applyBorder="1" applyAlignment="1" applyProtection="1">
      <alignment horizontal="center"/>
      <protection locked="0"/>
    </xf>
    <xf numFmtId="2" fontId="0" fillId="13" borderId="84" xfId="0" applyNumberFormat="1" applyFill="1" applyBorder="1" applyAlignment="1">
      <alignment horizontal="right" indent="1"/>
    </xf>
    <xf numFmtId="2" fontId="0" fillId="13" borderId="51" xfId="0" applyNumberFormat="1" applyFill="1" applyBorder="1" applyAlignment="1">
      <alignment horizontal="right" indent="1"/>
    </xf>
    <xf numFmtId="0" fontId="0" fillId="11" borderId="17" xfId="0" applyFill="1" applyBorder="1" applyAlignment="1" applyProtection="1">
      <alignment horizontal="center"/>
      <protection locked="0"/>
    </xf>
    <xf numFmtId="0" fontId="0" fillId="11" borderId="43" xfId="0" applyFill="1" applyBorder="1" applyAlignment="1" applyProtection="1">
      <alignment horizontal="center"/>
      <protection locked="0"/>
    </xf>
    <xf numFmtId="0" fontId="0" fillId="11" borderId="77" xfId="0" applyFill="1" applyBorder="1" applyAlignment="1" applyProtection="1">
      <alignment horizontal="left" indent="1"/>
      <protection locked="0"/>
    </xf>
    <xf numFmtId="0" fontId="0" fillId="11" borderId="17" xfId="0" applyFill="1" applyBorder="1" applyAlignment="1" applyProtection="1">
      <alignment horizontal="left" indent="1"/>
      <protection locked="0"/>
    </xf>
    <xf numFmtId="165" fontId="25" fillId="13" borderId="82" xfId="5" applyNumberFormat="1" applyFont="1" applyFill="1" applyBorder="1" applyAlignment="1" applyProtection="1"/>
    <xf numFmtId="42" fontId="0" fillId="13" borderId="82" xfId="0" applyNumberFormat="1" applyFill="1" applyBorder="1"/>
    <xf numFmtId="2" fontId="25" fillId="13" borderId="86" xfId="1" applyNumberFormat="1" applyFont="1" applyFill="1" applyBorder="1" applyAlignment="1" applyProtection="1"/>
    <xf numFmtId="2" fontId="25" fillId="13" borderId="82" xfId="1" applyNumberFormat="1" applyFont="1" applyFill="1" applyBorder="1" applyAlignment="1" applyProtection="1"/>
    <xf numFmtId="165" fontId="25" fillId="13" borderId="80" xfId="5" applyNumberFormat="1" applyFont="1" applyFill="1" applyBorder="1" applyAlignment="1" applyProtection="1"/>
    <xf numFmtId="42" fontId="0" fillId="13" borderId="80" xfId="0" applyNumberFormat="1" applyFill="1" applyBorder="1"/>
    <xf numFmtId="0" fontId="0" fillId="11" borderId="79" xfId="0" applyFill="1" applyBorder="1" applyAlignment="1" applyProtection="1">
      <alignment horizontal="left" indent="1"/>
      <protection locked="0"/>
    </xf>
    <xf numFmtId="0" fontId="0" fillId="11" borderId="80" xfId="0" applyFill="1" applyBorder="1" applyAlignment="1" applyProtection="1">
      <alignment horizontal="left" indent="1"/>
      <protection locked="0"/>
    </xf>
    <xf numFmtId="167" fontId="0" fillId="11" borderId="80" xfId="0" applyNumberFormat="1" applyFill="1" applyBorder="1" applyAlignment="1" applyProtection="1">
      <alignment horizontal="center"/>
      <protection locked="0"/>
    </xf>
    <xf numFmtId="0" fontId="0" fillId="11" borderId="86" xfId="0" applyFill="1" applyBorder="1" applyAlignment="1" applyProtection="1">
      <alignment horizontal="left" indent="1"/>
      <protection locked="0"/>
    </xf>
    <xf numFmtId="0" fontId="0" fillId="11" borderId="82" xfId="0" applyFill="1" applyBorder="1" applyAlignment="1" applyProtection="1">
      <alignment horizontal="left" indent="1"/>
      <protection locked="0"/>
    </xf>
    <xf numFmtId="167" fontId="0" fillId="11" borderId="82" xfId="0" applyNumberFormat="1" applyFill="1" applyBorder="1" applyAlignment="1" applyProtection="1">
      <alignment horizontal="center"/>
      <protection locked="0"/>
    </xf>
    <xf numFmtId="0" fontId="0" fillId="11" borderId="82" xfId="0" applyFill="1" applyBorder="1" applyAlignment="1" applyProtection="1">
      <alignment horizontal="center"/>
      <protection locked="0"/>
    </xf>
    <xf numFmtId="0" fontId="0" fillId="11" borderId="67" xfId="0" applyFill="1" applyBorder="1" applyAlignment="1" applyProtection="1">
      <alignment horizontal="center"/>
      <protection locked="0"/>
    </xf>
    <xf numFmtId="167" fontId="0" fillId="11" borderId="17" xfId="0" applyNumberFormat="1" applyFill="1" applyBorder="1" applyAlignment="1" applyProtection="1">
      <alignment horizontal="center"/>
      <protection locked="0"/>
    </xf>
    <xf numFmtId="0" fontId="27" fillId="14" borderId="56" xfId="0" applyFont="1" applyFill="1" applyBorder="1" applyAlignment="1">
      <alignment horizontal="center" vertical="center" wrapText="1"/>
    </xf>
    <xf numFmtId="42" fontId="0" fillId="13" borderId="51" xfId="0" applyNumberFormat="1" applyFill="1" applyBorder="1"/>
    <xf numFmtId="42" fontId="0" fillId="13" borderId="49" xfId="0" applyNumberFormat="1" applyFill="1" applyBorder="1"/>
    <xf numFmtId="42" fontId="0" fillId="13" borderId="17" xfId="0" applyNumberFormat="1" applyFill="1" applyBorder="1"/>
    <xf numFmtId="165" fontId="25" fillId="13" borderId="17" xfId="5" applyNumberFormat="1" applyFont="1" applyFill="1" applyBorder="1" applyAlignment="1" applyProtection="1"/>
    <xf numFmtId="42" fontId="0" fillId="13" borderId="43" xfId="0" applyNumberFormat="1" applyFill="1" applyBorder="1"/>
    <xf numFmtId="42" fontId="0" fillId="13" borderId="67" xfId="0" applyNumberFormat="1" applyFill="1" applyBorder="1"/>
    <xf numFmtId="42" fontId="25" fillId="15" borderId="76" xfId="2" applyNumberFormat="1" applyFont="1" applyFill="1" applyBorder="1" applyAlignment="1" applyProtection="1">
      <alignment horizontal="right"/>
    </xf>
    <xf numFmtId="0" fontId="0" fillId="12" borderId="7" xfId="0" applyFill="1" applyBorder="1" applyAlignment="1">
      <alignment horizontal="right"/>
    </xf>
    <xf numFmtId="0" fontId="27" fillId="14" borderId="83" xfId="0" applyFont="1" applyFill="1" applyBorder="1" applyAlignment="1">
      <alignment horizontal="center" vertical="center"/>
    </xf>
    <xf numFmtId="0" fontId="27" fillId="14" borderId="56" xfId="0" applyFont="1" applyFill="1" applyBorder="1" applyAlignment="1">
      <alignment horizontal="center" vertical="center"/>
    </xf>
    <xf numFmtId="42" fontId="25" fillId="11" borderId="17" xfId="2" applyNumberFormat="1" applyFont="1" applyFill="1" applyBorder="1" applyProtection="1">
      <protection locked="0"/>
    </xf>
    <xf numFmtId="42" fontId="25" fillId="11" borderId="43" xfId="2" applyNumberFormat="1" applyFont="1" applyFill="1" applyBorder="1" applyProtection="1">
      <protection locked="0"/>
    </xf>
    <xf numFmtId="0" fontId="0" fillId="11" borderId="87" xfId="0" applyFill="1" applyBorder="1" applyAlignment="1" applyProtection="1">
      <alignment horizontal="left" indent="1"/>
      <protection locked="0"/>
    </xf>
    <xf numFmtId="0" fontId="0" fillId="11" borderId="88" xfId="0" applyFill="1" applyBorder="1" applyAlignment="1" applyProtection="1">
      <alignment horizontal="left" indent="1"/>
      <protection locked="0"/>
    </xf>
    <xf numFmtId="42" fontId="25" fillId="11" borderId="88" xfId="2" applyNumberFormat="1" applyFont="1" applyFill="1" applyBorder="1" applyProtection="1">
      <protection locked="0"/>
    </xf>
    <xf numFmtId="42" fontId="25" fillId="11" borderId="62" xfId="2" applyNumberFormat="1" applyFont="1" applyFill="1" applyBorder="1" applyProtection="1">
      <protection locked="0"/>
    </xf>
    <xf numFmtId="42" fontId="25" fillId="11" borderId="82" xfId="2" applyNumberFormat="1" applyFont="1" applyFill="1" applyBorder="1" applyProtection="1">
      <protection locked="0"/>
    </xf>
    <xf numFmtId="42" fontId="25" fillId="11" borderId="67" xfId="2" applyNumberFormat="1" applyFont="1" applyFill="1" applyBorder="1" applyProtection="1">
      <protection locked="0"/>
    </xf>
    <xf numFmtId="42" fontId="25" fillId="15" borderId="45" xfId="2" applyNumberFormat="1" applyFont="1" applyFill="1" applyBorder="1" applyAlignment="1" applyProtection="1">
      <alignment horizontal="right"/>
    </xf>
    <xf numFmtId="42" fontId="25" fillId="15" borderId="14" xfId="2" applyNumberFormat="1" applyFont="1" applyFill="1" applyBorder="1" applyAlignment="1" applyProtection="1">
      <alignment horizontal="right"/>
    </xf>
    <xf numFmtId="42" fontId="25" fillId="15" borderId="49" xfId="2" applyNumberFormat="1" applyFont="1" applyFill="1" applyBorder="1" applyAlignment="1" applyProtection="1">
      <alignment horizontal="right"/>
    </xf>
    <xf numFmtId="42" fontId="25" fillId="11" borderId="80" xfId="2" applyNumberFormat="1" applyFont="1" applyFill="1" applyBorder="1" applyProtection="1">
      <protection locked="0"/>
    </xf>
    <xf numFmtId="42" fontId="25" fillId="11" borderId="85" xfId="2" applyNumberFormat="1" applyFont="1" applyFill="1" applyBorder="1" applyProtection="1">
      <protection locked="0"/>
    </xf>
    <xf numFmtId="0" fontId="0" fillId="13" borderId="41" xfId="0" applyFill="1" applyBorder="1" applyAlignment="1">
      <alignment horizontal="left" vertical="center" wrapText="1" indent="1"/>
    </xf>
    <xf numFmtId="0" fontId="0" fillId="13" borderId="39" xfId="0" applyFill="1" applyBorder="1" applyAlignment="1">
      <alignment horizontal="left" vertical="center" indent="1"/>
    </xf>
    <xf numFmtId="0" fontId="0" fillId="13" borderId="0" xfId="0" applyFill="1" applyAlignment="1">
      <alignment horizontal="left" vertical="center" indent="1"/>
    </xf>
    <xf numFmtId="0" fontId="0" fillId="13" borderId="5" xfId="0" applyFill="1" applyBorder="1" applyAlignment="1">
      <alignment horizontal="left" vertical="center" indent="1"/>
    </xf>
    <xf numFmtId="0" fontId="0" fillId="13" borderId="11" xfId="0" applyFill="1" applyBorder="1" applyAlignment="1">
      <alignment horizontal="left" vertical="center" indent="1"/>
    </xf>
    <xf numFmtId="0" fontId="0" fillId="11" borderId="14" xfId="0" applyFill="1" applyBorder="1" applyAlignment="1" applyProtection="1">
      <alignment horizontal="left" indent="1"/>
      <protection locked="0"/>
    </xf>
    <xf numFmtId="0" fontId="0" fillId="0" borderId="14" xfId="0" applyBorder="1" applyAlignment="1" applyProtection="1">
      <alignment horizontal="left" indent="1"/>
      <protection locked="0"/>
    </xf>
    <xf numFmtId="0" fontId="0" fillId="0" borderId="49" xfId="0" applyBorder="1" applyAlignment="1" applyProtection="1">
      <alignment horizontal="left" indent="1"/>
      <protection locked="0"/>
    </xf>
    <xf numFmtId="0" fontId="0" fillId="13" borderId="77" xfId="0" applyFill="1" applyBorder="1" applyAlignment="1">
      <alignment horizontal="left" indent="2"/>
    </xf>
    <xf numFmtId="0" fontId="0" fillId="13" borderId="17" xfId="0" applyFill="1" applyBorder="1" applyAlignment="1">
      <alignment horizontal="left" indent="2"/>
    </xf>
    <xf numFmtId="0" fontId="0" fillId="13" borderId="49" xfId="0" applyFill="1" applyBorder="1" applyAlignment="1">
      <alignment horizontal="left" indent="1"/>
    </xf>
    <xf numFmtId="0" fontId="0" fillId="13" borderId="17" xfId="0" applyFill="1" applyBorder="1" applyAlignment="1">
      <alignment horizontal="left" indent="1"/>
    </xf>
    <xf numFmtId="0" fontId="0" fillId="11" borderId="49" xfId="0" applyFill="1" applyBorder="1" applyAlignment="1" applyProtection="1">
      <alignment horizontal="left" indent="1"/>
      <protection locked="0"/>
    </xf>
    <xf numFmtId="0" fontId="0" fillId="11" borderId="63" xfId="0" applyFill="1" applyBorder="1" applyAlignment="1" applyProtection="1">
      <alignment horizontal="left" indent="1"/>
      <protection locked="0"/>
    </xf>
    <xf numFmtId="0" fontId="0" fillId="11" borderId="47" xfId="0" applyFill="1" applyBorder="1" applyAlignment="1" applyProtection="1">
      <alignment horizontal="left" indent="1"/>
      <protection locked="0"/>
    </xf>
    <xf numFmtId="0" fontId="0" fillId="11" borderId="48" xfId="0" applyFill="1" applyBorder="1" applyAlignment="1" applyProtection="1">
      <alignment horizontal="left" indent="1"/>
      <protection locked="0"/>
    </xf>
    <xf numFmtId="0" fontId="0" fillId="11" borderId="65" xfId="0" applyFill="1" applyBorder="1" applyAlignment="1" applyProtection="1">
      <alignment horizontal="left" indent="1"/>
      <protection locked="0"/>
    </xf>
    <xf numFmtId="0" fontId="0" fillId="12" borderId="52" xfId="0" applyFill="1" applyBorder="1" applyAlignment="1">
      <alignment horizontal="center"/>
    </xf>
    <xf numFmtId="42" fontId="2" fillId="15" borderId="45" xfId="2" applyNumberFormat="1" applyFont="1" applyFill="1" applyBorder="1" applyProtection="1"/>
    <xf numFmtId="42" fontId="2" fillId="15" borderId="14" xfId="2" applyNumberFormat="1" applyFont="1" applyFill="1" applyBorder="1" applyProtection="1"/>
    <xf numFmtId="42" fontId="2" fillId="15" borderId="49" xfId="2" applyNumberFormat="1" applyFont="1" applyFill="1" applyBorder="1" applyProtection="1"/>
    <xf numFmtId="42" fontId="0" fillId="15" borderId="45" xfId="0" applyNumberFormat="1" applyFill="1" applyBorder="1"/>
    <xf numFmtId="42" fontId="0" fillId="15" borderId="14" xfId="0" applyNumberFormat="1" applyFill="1" applyBorder="1"/>
    <xf numFmtId="42" fontId="0" fillId="15" borderId="49" xfId="0" applyNumberFormat="1" applyFill="1" applyBorder="1"/>
    <xf numFmtId="172" fontId="37" fillId="12" borderId="52" xfId="2" applyNumberFormat="1" applyFont="1" applyFill="1" applyBorder="1" applyAlignment="1" applyProtection="1">
      <alignment horizontal="center"/>
    </xf>
    <xf numFmtId="0" fontId="0" fillId="11" borderId="46" xfId="0" applyFill="1" applyBorder="1" applyAlignment="1" applyProtection="1">
      <alignment horizontal="left" indent="1"/>
      <protection locked="0"/>
    </xf>
    <xf numFmtId="0" fontId="0" fillId="11" borderId="50" xfId="0" applyFill="1" applyBorder="1" applyAlignment="1" applyProtection="1">
      <alignment horizontal="left" indent="1"/>
      <protection locked="0"/>
    </xf>
    <xf numFmtId="0" fontId="0" fillId="11" borderId="51" xfId="0" applyFill="1" applyBorder="1" applyAlignment="1" applyProtection="1">
      <alignment horizontal="left" indent="1"/>
      <protection locked="0"/>
    </xf>
    <xf numFmtId="42" fontId="25" fillId="13" borderId="17" xfId="2" applyNumberFormat="1" applyFont="1" applyFill="1" applyBorder="1" applyProtection="1"/>
    <xf numFmtId="42" fontId="25" fillId="13" borderId="43" xfId="2" applyNumberFormat="1" applyFont="1" applyFill="1" applyBorder="1" applyProtection="1"/>
    <xf numFmtId="0" fontId="0" fillId="13" borderId="77" xfId="0" applyFill="1" applyBorder="1" applyAlignment="1">
      <alignment horizontal="left" indent="1"/>
    </xf>
    <xf numFmtId="0" fontId="0" fillId="13" borderId="79" xfId="0" applyFill="1" applyBorder="1" applyAlignment="1">
      <alignment horizontal="left" indent="1"/>
    </xf>
    <xf numFmtId="0" fontId="0" fillId="13" borderId="80" xfId="0" applyFill="1" applyBorder="1" applyAlignment="1">
      <alignment horizontal="left" indent="1"/>
    </xf>
    <xf numFmtId="0" fontId="0" fillId="11" borderId="84" xfId="0" applyFill="1" applyBorder="1" applyAlignment="1" applyProtection="1">
      <alignment horizontal="left" indent="1"/>
      <protection locked="0"/>
    </xf>
    <xf numFmtId="0" fontId="0" fillId="13" borderId="41" xfId="0" applyFill="1" applyBorder="1" applyAlignment="1">
      <alignment horizontal="left" vertical="center" indent="2"/>
    </xf>
    <xf numFmtId="0" fontId="0" fillId="13" borderId="2" xfId="0" applyFill="1" applyBorder="1" applyAlignment="1">
      <alignment horizontal="left" vertical="center" indent="2"/>
    </xf>
    <xf numFmtId="0" fontId="0" fillId="13" borderId="3" xfId="0" applyFill="1" applyBorder="1" applyAlignment="1">
      <alignment horizontal="left" vertical="center" indent="2"/>
    </xf>
    <xf numFmtId="0" fontId="0" fillId="13" borderId="39" xfId="0" applyFill="1" applyBorder="1" applyAlignment="1">
      <alignment horizontal="left" vertical="center" indent="2"/>
    </xf>
    <xf numFmtId="0" fontId="0" fillId="13" borderId="0" xfId="0" applyFill="1" applyAlignment="1">
      <alignment horizontal="left" vertical="center" indent="2"/>
    </xf>
    <xf numFmtId="0" fontId="0" fillId="13" borderId="5" xfId="0" applyFill="1" applyBorder="1" applyAlignment="1">
      <alignment horizontal="left" vertical="center" indent="2"/>
    </xf>
    <xf numFmtId="0" fontId="0" fillId="13" borderId="11" xfId="0" applyFill="1" applyBorder="1" applyAlignment="1">
      <alignment horizontal="left" vertical="center" indent="2"/>
    </xf>
    <xf numFmtId="0" fontId="0" fillId="13" borderId="16" xfId="0" applyFill="1" applyBorder="1" applyAlignment="1">
      <alignment horizontal="left" vertical="center" indent="2"/>
    </xf>
    <xf numFmtId="0" fontId="0" fillId="13" borderId="74" xfId="0" applyFill="1" applyBorder="1" applyAlignment="1">
      <alignment horizontal="left" vertical="center" indent="2"/>
    </xf>
    <xf numFmtId="0" fontId="0" fillId="13" borderId="41" xfId="0" applyFill="1" applyBorder="1" applyAlignment="1">
      <alignment horizontal="left" vertical="center" indent="1"/>
    </xf>
    <xf numFmtId="0" fontId="0" fillId="13" borderId="53" xfId="0" applyFill="1" applyBorder="1" applyAlignment="1">
      <alignment horizontal="left" vertical="center" indent="1"/>
    </xf>
    <xf numFmtId="0" fontId="0" fillId="13" borderId="52" xfId="0" applyFill="1" applyBorder="1" applyAlignment="1">
      <alignment horizontal="left" vertical="center" indent="1"/>
    </xf>
    <xf numFmtId="0" fontId="0" fillId="13" borderId="15" xfId="0" applyFill="1" applyBorder="1" applyAlignment="1">
      <alignment horizontal="left" vertical="center" indent="1"/>
    </xf>
    <xf numFmtId="14" fontId="0" fillId="12" borderId="60" xfId="0" applyNumberFormat="1" applyFill="1" applyBorder="1" applyAlignment="1">
      <alignment horizontal="left"/>
    </xf>
    <xf numFmtId="14" fontId="0" fillId="12" borderId="10" xfId="0" applyNumberFormat="1" applyFill="1" applyBorder="1" applyAlignment="1">
      <alignment horizontal="left"/>
    </xf>
    <xf numFmtId="2" fontId="25" fillId="13" borderId="79" xfId="1" applyNumberFormat="1" applyFont="1" applyFill="1" applyBorder="1" applyAlignment="1" applyProtection="1"/>
    <xf numFmtId="2" fontId="25" fillId="13" borderId="80" xfId="1" applyNumberFormat="1" applyFont="1" applyFill="1" applyBorder="1" applyAlignment="1" applyProtection="1"/>
    <xf numFmtId="2" fontId="25" fillId="13" borderId="77" xfId="1" applyNumberFormat="1" applyFont="1" applyFill="1" applyBorder="1" applyAlignment="1" applyProtection="1"/>
    <xf numFmtId="2" fontId="25" fillId="13" borderId="17" xfId="1" applyNumberFormat="1" applyFont="1" applyFill="1" applyBorder="1" applyAlignment="1" applyProtection="1"/>
    <xf numFmtId="42" fontId="0" fillId="13" borderId="48" xfId="0" applyNumberFormat="1" applyFill="1" applyBorder="1"/>
    <xf numFmtId="42" fontId="0" fillId="13" borderId="85" xfId="0" applyNumberFormat="1" applyFill="1" applyBorder="1"/>
    <xf numFmtId="42" fontId="0" fillId="15" borderId="76" xfId="0" applyNumberFormat="1" applyFill="1" applyBorder="1" applyAlignment="1">
      <alignment horizontal="right"/>
    </xf>
    <xf numFmtId="0" fontId="0" fillId="11" borderId="80" xfId="0" applyFill="1" applyBorder="1" applyAlignment="1" applyProtection="1">
      <alignment horizontal="center"/>
      <protection locked="0"/>
    </xf>
    <xf numFmtId="0" fontId="0" fillId="11" borderId="85" xfId="0" applyFill="1" applyBorder="1" applyAlignment="1" applyProtection="1">
      <alignment horizontal="center"/>
      <protection locked="0"/>
    </xf>
    <xf numFmtId="0" fontId="0" fillId="13" borderId="63" xfId="0" applyFill="1" applyBorder="1" applyAlignment="1">
      <alignment horizontal="left" indent="1"/>
    </xf>
    <xf numFmtId="0" fontId="0" fillId="13" borderId="47" xfId="0" applyFill="1" applyBorder="1" applyAlignment="1">
      <alignment horizontal="left" indent="1"/>
    </xf>
    <xf numFmtId="0" fontId="0" fillId="13" borderId="65" xfId="0" applyFill="1" applyBorder="1" applyAlignment="1">
      <alignment horizontal="left" indent="1"/>
    </xf>
    <xf numFmtId="0" fontId="0" fillId="13" borderId="14" xfId="0" applyFill="1" applyBorder="1" applyAlignment="1">
      <alignment horizontal="left" indent="1"/>
    </xf>
    <xf numFmtId="0" fontId="0" fillId="11" borderId="44" xfId="0" applyFill="1" applyBorder="1" applyAlignment="1" applyProtection="1">
      <alignment horizontal="left" indent="1"/>
      <protection locked="0"/>
    </xf>
    <xf numFmtId="0" fontId="0" fillId="0" borderId="47" xfId="0" applyBorder="1" applyAlignment="1" applyProtection="1">
      <alignment horizontal="left" indent="1"/>
      <protection locked="0"/>
    </xf>
    <xf numFmtId="0" fontId="0" fillId="0" borderId="48" xfId="0" applyBorder="1" applyAlignment="1" applyProtection="1">
      <alignment horizontal="left" indent="1"/>
      <protection locked="0"/>
    </xf>
    <xf numFmtId="0" fontId="0" fillId="11" borderId="45" xfId="0" applyFill="1" applyBorder="1" applyAlignment="1" applyProtection="1">
      <alignment horizontal="left" indent="1"/>
      <protection locked="0"/>
    </xf>
    <xf numFmtId="0" fontId="0" fillId="11" borderId="46" xfId="0" applyFill="1" applyBorder="1" applyAlignment="1" applyProtection="1">
      <alignment horizontal="center"/>
      <protection locked="0"/>
    </xf>
    <xf numFmtId="0" fontId="0" fillId="11" borderId="50" xfId="0" applyFill="1" applyBorder="1" applyAlignment="1" applyProtection="1">
      <alignment horizontal="center"/>
      <protection locked="0"/>
    </xf>
    <xf numFmtId="0" fontId="0" fillId="11" borderId="92" xfId="0" applyFill="1" applyBorder="1" applyAlignment="1" applyProtection="1">
      <alignment horizontal="center"/>
      <protection locked="0"/>
    </xf>
    <xf numFmtId="42" fontId="25" fillId="13" borderId="1" xfId="2" applyNumberFormat="1" applyFont="1" applyFill="1" applyBorder="1" applyAlignment="1" applyProtection="1">
      <alignment horizontal="center" vertical="center"/>
    </xf>
    <xf numFmtId="42" fontId="25" fillId="13" borderId="2" xfId="2" applyNumberFormat="1" applyFont="1" applyFill="1" applyBorder="1" applyAlignment="1" applyProtection="1">
      <alignment horizontal="center" vertical="center"/>
    </xf>
    <xf numFmtId="42" fontId="25" fillId="13" borderId="42" xfId="2" applyNumberFormat="1" applyFont="1" applyFill="1" applyBorder="1" applyAlignment="1" applyProtection="1">
      <alignment horizontal="center" vertical="center"/>
    </xf>
    <xf numFmtId="42" fontId="25" fillId="13" borderId="46" xfId="2" applyNumberFormat="1" applyFont="1" applyFill="1" applyBorder="1" applyAlignment="1" applyProtection="1">
      <alignment horizontal="center" vertical="center"/>
    </xf>
    <xf numFmtId="42" fontId="25" fillId="13" borderId="50" xfId="2" applyNumberFormat="1" applyFont="1" applyFill="1" applyBorder="1" applyAlignment="1" applyProtection="1">
      <alignment horizontal="center" vertical="center"/>
    </xf>
    <xf numFmtId="42" fontId="25" fillId="13" borderId="92" xfId="2" applyNumberFormat="1" applyFont="1" applyFill="1" applyBorder="1" applyAlignment="1" applyProtection="1">
      <alignment horizontal="center" vertical="center"/>
    </xf>
    <xf numFmtId="0" fontId="0" fillId="14" borderId="39" xfId="0" applyFill="1" applyBorder="1" applyAlignment="1">
      <alignment horizontal="center"/>
    </xf>
    <xf numFmtId="0" fontId="0" fillId="14" borderId="0" xfId="0" applyFill="1" applyAlignment="1">
      <alignment horizontal="center"/>
    </xf>
    <xf numFmtId="0" fontId="0" fillId="14" borderId="5" xfId="0" applyFill="1" applyBorder="1" applyAlignment="1">
      <alignment horizontal="center"/>
    </xf>
    <xf numFmtId="0" fontId="0" fillId="14" borderId="107" xfId="0" applyFill="1" applyBorder="1" applyAlignment="1">
      <alignment horizontal="center"/>
    </xf>
    <xf numFmtId="0" fontId="0" fillId="14" borderId="6" xfId="0" applyFill="1" applyBorder="1" applyAlignment="1">
      <alignment horizontal="center"/>
    </xf>
    <xf numFmtId="0" fontId="0" fillId="11" borderId="13" xfId="0" applyFill="1" applyBorder="1" applyAlignment="1" applyProtection="1">
      <alignment horizontal="center" vertical="center"/>
      <protection locked="0"/>
    </xf>
    <xf numFmtId="0" fontId="0" fillId="11" borderId="52" xfId="0" applyFill="1" applyBorder="1" applyAlignment="1" applyProtection="1">
      <alignment horizontal="center" vertical="center"/>
      <protection locked="0"/>
    </xf>
    <xf numFmtId="0" fontId="0" fillId="11" borderId="54" xfId="0" applyFill="1" applyBorder="1" applyAlignment="1" applyProtection="1">
      <alignment horizontal="center" vertical="center"/>
      <protection locked="0"/>
    </xf>
    <xf numFmtId="0" fontId="0" fillId="11" borderId="46" xfId="0" applyFill="1" applyBorder="1" applyAlignment="1" applyProtection="1">
      <alignment horizontal="center" vertical="center"/>
      <protection locked="0"/>
    </xf>
    <xf numFmtId="0" fontId="0" fillId="11" borderId="50" xfId="0" applyFill="1" applyBorder="1" applyAlignment="1" applyProtection="1">
      <alignment horizontal="center" vertical="center"/>
      <protection locked="0"/>
    </xf>
    <xf numFmtId="0" fontId="0" fillId="11" borderId="92" xfId="0" applyFill="1" applyBorder="1" applyAlignment="1" applyProtection="1">
      <alignment horizontal="center" vertical="center"/>
      <protection locked="0"/>
    </xf>
    <xf numFmtId="0" fontId="0" fillId="13" borderId="86" xfId="0" applyFill="1" applyBorder="1" applyAlignment="1">
      <alignment horizontal="left" indent="1"/>
    </xf>
    <xf numFmtId="0" fontId="0" fillId="13" borderId="82" xfId="0" applyFill="1" applyBorder="1" applyAlignment="1">
      <alignment horizontal="left" indent="1"/>
    </xf>
    <xf numFmtId="0" fontId="0" fillId="13" borderId="84" xfId="0" applyFill="1" applyBorder="1" applyAlignment="1">
      <alignment horizontal="left" indent="1"/>
    </xf>
    <xf numFmtId="0" fontId="0" fillId="13" borderId="50" xfId="0" applyFill="1" applyBorder="1" applyAlignment="1">
      <alignment horizontal="left" indent="1"/>
    </xf>
    <xf numFmtId="49" fontId="0" fillId="13" borderId="63" xfId="0" applyNumberFormat="1" applyFill="1" applyBorder="1" applyAlignment="1">
      <alignment horizontal="left"/>
    </xf>
    <xf numFmtId="49" fontId="0" fillId="13" borderId="47" xfId="0" applyNumberFormat="1" applyFill="1" applyBorder="1" applyAlignment="1">
      <alignment horizontal="left"/>
    </xf>
    <xf numFmtId="49" fontId="0" fillId="13" borderId="48" xfId="0" applyNumberFormat="1" applyFill="1" applyBorder="1" applyAlignment="1">
      <alignment horizontal="left"/>
    </xf>
    <xf numFmtId="165" fontId="25" fillId="13" borderId="94" xfId="5" applyNumberFormat="1" applyFont="1" applyFill="1" applyBorder="1" applyAlignment="1" applyProtection="1">
      <alignment horizontal="center" vertical="center"/>
    </xf>
    <xf numFmtId="165" fontId="25" fillId="13" borderId="95" xfId="5" applyNumberFormat="1" applyFont="1" applyFill="1" applyBorder="1" applyAlignment="1" applyProtection="1">
      <alignment horizontal="center" vertical="center"/>
    </xf>
    <xf numFmtId="165" fontId="25" fillId="13" borderId="1" xfId="5" applyNumberFormat="1" applyFont="1" applyFill="1" applyBorder="1" applyAlignment="1" applyProtection="1">
      <alignment horizontal="center" vertical="center"/>
    </xf>
    <xf numFmtId="165" fontId="25" fillId="13" borderId="3" xfId="5" applyNumberFormat="1" applyFont="1" applyFill="1" applyBorder="1" applyAlignment="1" applyProtection="1">
      <alignment horizontal="center" vertical="center"/>
    </xf>
    <xf numFmtId="0" fontId="0" fillId="12" borderId="7" xfId="0" applyFill="1" applyBorder="1" applyAlignment="1">
      <alignment horizontal="center"/>
    </xf>
    <xf numFmtId="42" fontId="0" fillId="12" borderId="7" xfId="0" applyNumberFormat="1" applyFill="1" applyBorder="1" applyAlignment="1">
      <alignment horizontal="right"/>
    </xf>
    <xf numFmtId="0" fontId="0" fillId="14" borderId="108" xfId="0" applyFill="1" applyBorder="1" applyAlignment="1">
      <alignment horizontal="center"/>
    </xf>
    <xf numFmtId="0" fontId="0" fillId="14" borderId="109" xfId="0" applyFill="1" applyBorder="1" applyAlignment="1">
      <alignment horizontal="center"/>
    </xf>
    <xf numFmtId="42" fontId="25" fillId="13" borderId="51" xfId="2" applyNumberFormat="1" applyFont="1" applyFill="1" applyBorder="1" applyAlignment="1" applyProtection="1">
      <alignment horizontal="center" vertical="center"/>
    </xf>
    <xf numFmtId="49" fontId="0" fillId="13" borderId="65" xfId="0" applyNumberFormat="1" applyFill="1" applyBorder="1" applyAlignment="1">
      <alignment horizontal="left"/>
    </xf>
    <xf numFmtId="49" fontId="0" fillId="13" borderId="14" xfId="0" applyNumberFormat="1" applyFill="1" applyBorder="1" applyAlignment="1">
      <alignment horizontal="left"/>
    </xf>
    <xf numFmtId="49" fontId="0" fillId="13" borderId="49" xfId="0" applyNumberFormat="1" applyFill="1" applyBorder="1" applyAlignment="1">
      <alignment horizontal="left"/>
    </xf>
    <xf numFmtId="0" fontId="0" fillId="13" borderId="44" xfId="0" applyFill="1" applyBorder="1" applyAlignment="1">
      <alignment horizontal="center"/>
    </xf>
    <xf numFmtId="0" fontId="0" fillId="13" borderId="47" xfId="0" applyFill="1" applyBorder="1" applyAlignment="1">
      <alignment horizontal="center"/>
    </xf>
    <xf numFmtId="0" fontId="0" fillId="13" borderId="48" xfId="0" applyFill="1" applyBorder="1" applyAlignment="1">
      <alignment horizontal="center"/>
    </xf>
    <xf numFmtId="0" fontId="0" fillId="13" borderId="45" xfId="0" applyFill="1" applyBorder="1" applyAlignment="1">
      <alignment horizontal="center"/>
    </xf>
    <xf numFmtId="0" fontId="0" fillId="13" borderId="14" xfId="0" applyFill="1" applyBorder="1" applyAlignment="1">
      <alignment horizontal="center"/>
    </xf>
    <xf numFmtId="0" fontId="0" fillId="13" borderId="49" xfId="0" applyFill="1" applyBorder="1" applyAlignment="1">
      <alignment horizontal="center"/>
    </xf>
    <xf numFmtId="42" fontId="25" fillId="13" borderId="44" xfId="2" applyNumberFormat="1" applyFont="1" applyFill="1" applyBorder="1" applyAlignment="1" applyProtection="1">
      <alignment horizontal="right"/>
    </xf>
    <xf numFmtId="42" fontId="25" fillId="13" borderId="47" xfId="2" applyNumberFormat="1" applyFont="1" applyFill="1" applyBorder="1" applyAlignment="1" applyProtection="1">
      <alignment horizontal="right"/>
    </xf>
    <xf numFmtId="42" fontId="25" fillId="13" borderId="48" xfId="2" applyNumberFormat="1" applyFont="1" applyFill="1" applyBorder="1" applyAlignment="1" applyProtection="1">
      <alignment horizontal="right"/>
    </xf>
    <xf numFmtId="42" fontId="25" fillId="13" borderId="45" xfId="2" applyNumberFormat="1" applyFont="1" applyFill="1" applyBorder="1" applyAlignment="1" applyProtection="1">
      <alignment horizontal="right"/>
    </xf>
    <xf numFmtId="42" fontId="25" fillId="13" borderId="14" xfId="2" applyNumberFormat="1" applyFont="1" applyFill="1" applyBorder="1" applyAlignment="1" applyProtection="1">
      <alignment horizontal="right"/>
    </xf>
    <xf numFmtId="42" fontId="25" fillId="13" borderId="49" xfId="2" applyNumberFormat="1" applyFont="1" applyFill="1" applyBorder="1" applyAlignment="1" applyProtection="1">
      <alignment horizontal="right"/>
    </xf>
    <xf numFmtId="49" fontId="0" fillId="13" borderId="84" xfId="0" applyNumberFormat="1" applyFill="1" applyBorder="1" applyAlignment="1">
      <alignment horizontal="left"/>
    </xf>
    <xf numFmtId="49" fontId="0" fillId="13" borderId="50" xfId="0" applyNumberFormat="1" applyFill="1" applyBorder="1" applyAlignment="1">
      <alignment horizontal="left"/>
    </xf>
    <xf numFmtId="49" fontId="0" fillId="13" borderId="51" xfId="0" applyNumberFormat="1" applyFill="1" applyBorder="1" applyAlignment="1">
      <alignment horizontal="left"/>
    </xf>
    <xf numFmtId="0" fontId="0" fillId="13" borderId="46" xfId="0" applyFill="1" applyBorder="1" applyAlignment="1">
      <alignment horizontal="center"/>
    </xf>
    <xf numFmtId="0" fontId="0" fillId="13" borderId="50" xfId="0" applyFill="1" applyBorder="1" applyAlignment="1">
      <alignment horizontal="center"/>
    </xf>
    <xf numFmtId="0" fontId="0" fillId="13" borderId="51" xfId="0" applyFill="1" applyBorder="1" applyAlignment="1">
      <alignment horizontal="center"/>
    </xf>
    <xf numFmtId="42" fontId="25" fillId="13" borderId="46" xfId="2" applyNumberFormat="1" applyFont="1" applyFill="1" applyBorder="1" applyAlignment="1" applyProtection="1">
      <alignment horizontal="right"/>
    </xf>
    <xf numFmtId="42" fontId="25" fillId="13" borderId="50" xfId="2" applyNumberFormat="1" applyFont="1" applyFill="1" applyBorder="1" applyAlignment="1" applyProtection="1">
      <alignment horizontal="right"/>
    </xf>
    <xf numFmtId="42" fontId="25" fillId="13" borderId="51" xfId="2" applyNumberFormat="1" applyFont="1" applyFill="1" applyBorder="1" applyAlignment="1" applyProtection="1">
      <alignment horizontal="right"/>
    </xf>
    <xf numFmtId="42" fontId="25" fillId="13" borderId="94" xfId="2" applyNumberFormat="1" applyFont="1" applyFill="1" applyBorder="1" applyAlignment="1" applyProtection="1">
      <alignment horizontal="center" vertical="center"/>
    </xf>
    <xf numFmtId="42" fontId="25" fillId="13" borderId="95" xfId="2" applyNumberFormat="1" applyFont="1" applyFill="1" applyBorder="1" applyAlignment="1" applyProtection="1">
      <alignment horizontal="center" vertical="center"/>
    </xf>
    <xf numFmtId="42" fontId="25" fillId="13" borderId="3" xfId="2" applyNumberFormat="1" applyFont="1" applyFill="1" applyBorder="1" applyAlignment="1" applyProtection="1">
      <alignment horizontal="center" vertical="center"/>
    </xf>
    <xf numFmtId="42" fontId="25" fillId="13" borderId="60" xfId="2" applyNumberFormat="1" applyFont="1" applyFill="1" applyBorder="1" applyAlignment="1" applyProtection="1">
      <alignment horizontal="center" vertical="center"/>
    </xf>
    <xf numFmtId="42" fontId="25" fillId="13" borderId="10" xfId="2" applyNumberFormat="1" applyFont="1" applyFill="1" applyBorder="1" applyAlignment="1" applyProtection="1">
      <alignment horizontal="center" vertical="center"/>
    </xf>
    <xf numFmtId="0" fontId="0" fillId="12" borderId="76" xfId="0" applyFill="1" applyBorder="1" applyAlignment="1">
      <alignment horizontal="right"/>
    </xf>
    <xf numFmtId="2" fontId="25" fillId="13" borderId="84" xfId="5" applyNumberFormat="1" applyFont="1" applyFill="1" applyBorder="1" applyAlignment="1" applyProtection="1"/>
    <xf numFmtId="2" fontId="25" fillId="13" borderId="51" xfId="5" applyNumberFormat="1" applyFont="1" applyFill="1" applyBorder="1" applyAlignment="1" applyProtection="1"/>
    <xf numFmtId="2" fontId="25" fillId="13" borderId="79" xfId="5" applyNumberFormat="1" applyFont="1" applyFill="1" applyBorder="1" applyAlignment="1" applyProtection="1"/>
    <xf numFmtId="2" fontId="25" fillId="13" borderId="80" xfId="5" applyNumberFormat="1" applyFont="1" applyFill="1" applyBorder="1" applyAlignment="1" applyProtection="1"/>
    <xf numFmtId="2" fontId="25" fillId="13" borderId="65" xfId="5" applyNumberFormat="1" applyFont="1" applyFill="1" applyBorder="1" applyAlignment="1" applyProtection="1"/>
    <xf numFmtId="2" fontId="25" fillId="13" borderId="49" xfId="5" applyNumberFormat="1" applyFont="1" applyFill="1" applyBorder="1" applyAlignment="1" applyProtection="1"/>
    <xf numFmtId="42" fontId="25" fillId="13" borderId="9" xfId="2" applyNumberFormat="1" applyFont="1" applyFill="1" applyBorder="1" applyAlignment="1" applyProtection="1">
      <alignment horizontal="right" vertical="center"/>
    </xf>
    <xf numFmtId="42" fontId="25" fillId="13" borderId="60" xfId="2" applyNumberFormat="1" applyFont="1" applyFill="1" applyBorder="1" applyAlignment="1" applyProtection="1">
      <alignment horizontal="right" vertical="center"/>
    </xf>
    <xf numFmtId="42" fontId="25" fillId="13" borderId="95" xfId="2" applyNumberFormat="1" applyFont="1" applyFill="1" applyBorder="1" applyAlignment="1" applyProtection="1">
      <alignment horizontal="right" vertical="center"/>
    </xf>
    <xf numFmtId="42" fontId="25" fillId="13" borderId="41" xfId="2" applyNumberFormat="1" applyFont="1" applyFill="1" applyBorder="1" applyAlignment="1" applyProtection="1">
      <alignment horizontal="right" vertical="center"/>
    </xf>
    <xf numFmtId="42" fontId="25" fillId="13" borderId="2" xfId="2" applyNumberFormat="1" applyFont="1" applyFill="1" applyBorder="1" applyAlignment="1" applyProtection="1">
      <alignment horizontal="right" vertical="center"/>
    </xf>
    <xf numFmtId="42" fontId="25" fillId="13" borderId="3" xfId="2" applyNumberFormat="1" applyFont="1" applyFill="1" applyBorder="1" applyAlignment="1" applyProtection="1">
      <alignment horizontal="right" vertical="center"/>
    </xf>
    <xf numFmtId="42" fontId="25" fillId="15" borderId="83" xfId="2" applyNumberFormat="1" applyFont="1" applyFill="1" applyBorder="1" applyAlignment="1" applyProtection="1">
      <alignment horizontal="right"/>
    </xf>
    <xf numFmtId="42" fontId="25" fillId="15" borderId="7" xfId="2" applyNumberFormat="1" applyFont="1" applyFill="1" applyBorder="1" applyAlignment="1" applyProtection="1">
      <alignment horizontal="right"/>
    </xf>
    <xf numFmtId="42" fontId="25" fillId="15" borderId="89" xfId="2" applyNumberFormat="1" applyFont="1" applyFill="1" applyBorder="1" applyAlignment="1" applyProtection="1">
      <alignment horizontal="right"/>
    </xf>
    <xf numFmtId="42" fontId="25" fillId="15" borderId="45" xfId="2" applyNumberFormat="1" applyFont="1" applyFill="1" applyBorder="1" applyAlignment="1">
      <alignment horizontal="right"/>
    </xf>
    <xf numFmtId="42" fontId="25" fillId="15" borderId="14" xfId="2" applyNumberFormat="1" applyFont="1" applyFill="1" applyBorder="1" applyAlignment="1">
      <alignment horizontal="right"/>
    </xf>
    <xf numFmtId="42" fontId="25" fillId="15" borderId="49" xfId="2" applyNumberFormat="1" applyFont="1" applyFill="1" applyBorder="1" applyAlignment="1">
      <alignment horizontal="right"/>
    </xf>
    <xf numFmtId="42" fontId="25" fillId="15" borderId="45" xfId="2" applyNumberFormat="1" applyFont="1" applyFill="1" applyBorder="1" applyAlignment="1"/>
    <xf numFmtId="42" fontId="25" fillId="15" borderId="14" xfId="2" applyNumberFormat="1" applyFont="1" applyFill="1" applyBorder="1" applyAlignment="1"/>
    <xf numFmtId="42" fontId="25" fillId="15" borderId="49" xfId="2" applyNumberFormat="1" applyFont="1" applyFill="1" applyBorder="1" applyAlignment="1"/>
    <xf numFmtId="42" fontId="25" fillId="13" borderId="17" xfId="2" applyNumberFormat="1" applyFont="1" applyFill="1" applyBorder="1"/>
    <xf numFmtId="42" fontId="25" fillId="13" borderId="43" xfId="2" applyNumberFormat="1" applyFont="1" applyFill="1" applyBorder="1"/>
    <xf numFmtId="42" fontId="2" fillId="15" borderId="45" xfId="2" applyNumberFormat="1" applyFont="1" applyFill="1" applyBorder="1"/>
    <xf numFmtId="42" fontId="2" fillId="15" borderId="14" xfId="2" applyNumberFormat="1" applyFont="1" applyFill="1" applyBorder="1"/>
    <xf numFmtId="42" fontId="2" fillId="15" borderId="49" xfId="2" applyNumberFormat="1" applyFont="1" applyFill="1" applyBorder="1"/>
    <xf numFmtId="172" fontId="37" fillId="12" borderId="52" xfId="2" applyNumberFormat="1" applyFont="1" applyFill="1" applyBorder="1" applyAlignment="1">
      <alignment horizontal="center"/>
    </xf>
    <xf numFmtId="42" fontId="25" fillId="15" borderId="76" xfId="2" applyNumberFormat="1" applyFont="1" applyFill="1" applyBorder="1" applyAlignment="1">
      <alignment horizontal="right"/>
    </xf>
    <xf numFmtId="169" fontId="0" fillId="13" borderId="17" xfId="0" applyNumberFormat="1" applyFill="1" applyBorder="1"/>
    <xf numFmtId="169" fontId="0" fillId="13" borderId="43" xfId="0" applyNumberFormat="1" applyFill="1" applyBorder="1"/>
    <xf numFmtId="169" fontId="0" fillId="13" borderId="49" xfId="0" applyNumberFormat="1" applyFill="1" applyBorder="1"/>
    <xf numFmtId="165" fontId="25" fillId="13" borderId="17" xfId="5" applyNumberFormat="1" applyFont="1" applyFill="1" applyBorder="1" applyAlignment="1"/>
    <xf numFmtId="2" fontId="25" fillId="13" borderId="77" xfId="5" applyNumberFormat="1" applyFont="1" applyFill="1" applyBorder="1" applyAlignment="1"/>
    <xf numFmtId="2" fontId="25" fillId="13" borderId="17" xfId="5" applyNumberFormat="1" applyFont="1" applyFill="1" applyBorder="1" applyAlignment="1"/>
    <xf numFmtId="169" fontId="0" fillId="13" borderId="51" xfId="0" applyNumberFormat="1" applyFill="1" applyBorder="1"/>
    <xf numFmtId="169" fontId="0" fillId="13" borderId="82" xfId="0" applyNumberFormat="1" applyFill="1" applyBorder="1"/>
    <xf numFmtId="165" fontId="25" fillId="13" borderId="82" xfId="5" applyNumberFormat="1" applyFont="1" applyFill="1" applyBorder="1" applyAlignment="1"/>
    <xf numFmtId="169" fontId="0" fillId="13" borderId="67" xfId="0" applyNumberFormat="1" applyFill="1" applyBorder="1"/>
    <xf numFmtId="169" fontId="0" fillId="13" borderId="80" xfId="0" applyNumberFormat="1" applyFill="1" applyBorder="1"/>
    <xf numFmtId="169" fontId="0" fillId="13" borderId="85" xfId="0" applyNumberFormat="1" applyFill="1" applyBorder="1"/>
    <xf numFmtId="169" fontId="0" fillId="13" borderId="48" xfId="0" applyNumberFormat="1" applyFill="1" applyBorder="1"/>
    <xf numFmtId="165" fontId="25" fillId="13" borderId="80" xfId="5" applyNumberFormat="1" applyFont="1" applyFill="1" applyBorder="1" applyAlignment="1"/>
    <xf numFmtId="0" fontId="0" fillId="17" borderId="87" xfId="0" applyFill="1" applyBorder="1" applyAlignment="1">
      <alignment horizontal="center"/>
    </xf>
    <xf numFmtId="0" fontId="0" fillId="17" borderId="88" xfId="0" applyFill="1" applyBorder="1" applyAlignment="1">
      <alignment horizontal="center"/>
    </xf>
    <xf numFmtId="0" fontId="0" fillId="17" borderId="62" xfId="0" applyFill="1" applyBorder="1" applyAlignment="1">
      <alignment horizontal="center"/>
    </xf>
    <xf numFmtId="42" fontId="25" fillId="13" borderId="44" xfId="2" applyNumberFormat="1" applyFont="1" applyFill="1" applyBorder="1" applyAlignment="1">
      <alignment horizontal="center" vertical="center"/>
    </xf>
    <xf numFmtId="42" fontId="25" fillId="13" borderId="47" xfId="2" applyNumberFormat="1" applyFont="1" applyFill="1" applyBorder="1" applyAlignment="1">
      <alignment horizontal="center" vertical="center"/>
    </xf>
    <xf numFmtId="42" fontId="25" fillId="13" borderId="64" xfId="2" applyNumberFormat="1" applyFont="1" applyFill="1" applyBorder="1" applyAlignment="1">
      <alignment horizontal="center" vertical="center"/>
    </xf>
    <xf numFmtId="42" fontId="25" fillId="13" borderId="45" xfId="2" applyNumberFormat="1" applyFont="1" applyFill="1" applyBorder="1" applyAlignment="1">
      <alignment horizontal="center" vertical="center"/>
    </xf>
    <xf numFmtId="42" fontId="25" fillId="13" borderId="14" xfId="2" applyNumberFormat="1" applyFont="1" applyFill="1" applyBorder="1" applyAlignment="1">
      <alignment horizontal="center" vertical="center"/>
    </xf>
    <xf numFmtId="42" fontId="25" fillId="13" borderId="66" xfId="2" applyNumberFormat="1" applyFont="1" applyFill="1" applyBorder="1" applyAlignment="1">
      <alignment horizontal="center" vertical="center"/>
    </xf>
    <xf numFmtId="42" fontId="25" fillId="13" borderId="46" xfId="2" applyNumberFormat="1" applyFont="1" applyFill="1" applyBorder="1" applyAlignment="1">
      <alignment horizontal="center" vertical="center"/>
    </xf>
    <xf numFmtId="42" fontId="25" fillId="13" borderId="50" xfId="2" applyNumberFormat="1" applyFont="1" applyFill="1" applyBorder="1" applyAlignment="1">
      <alignment horizontal="center" vertical="center"/>
    </xf>
    <xf numFmtId="42" fontId="25" fillId="13" borderId="92" xfId="2" applyNumberFormat="1" applyFont="1" applyFill="1" applyBorder="1" applyAlignment="1">
      <alignment horizontal="center" vertical="center"/>
    </xf>
    <xf numFmtId="165" fontId="25" fillId="13" borderId="45" xfId="5" applyNumberFormat="1" applyFont="1" applyFill="1" applyBorder="1" applyAlignment="1">
      <alignment horizontal="center"/>
    </xf>
    <xf numFmtId="165" fontId="25" fillId="13" borderId="49" xfId="5" applyNumberFormat="1" applyFont="1" applyFill="1" applyBorder="1" applyAlignment="1">
      <alignment horizontal="center"/>
    </xf>
    <xf numFmtId="165" fontId="25" fillId="13" borderId="46" xfId="5" applyNumberFormat="1" applyFont="1" applyFill="1" applyBorder="1" applyAlignment="1">
      <alignment horizontal="center"/>
    </xf>
    <xf numFmtId="165" fontId="25" fillId="13" borderId="51" xfId="5" applyNumberFormat="1" applyFont="1" applyFill="1" applyBorder="1" applyAlignment="1">
      <alignment horizontal="center"/>
    </xf>
    <xf numFmtId="42" fontId="25" fillId="13" borderId="46" xfId="5" applyNumberFormat="1" applyFont="1" applyFill="1" applyBorder="1" applyAlignment="1">
      <alignment horizontal="right" indent="1"/>
    </xf>
    <xf numFmtId="42" fontId="25" fillId="13" borderId="51" xfId="5" applyNumberFormat="1" applyFont="1" applyFill="1" applyBorder="1" applyAlignment="1">
      <alignment horizontal="right" indent="1"/>
    </xf>
    <xf numFmtId="42" fontId="25" fillId="15" borderId="83" xfId="2" applyNumberFormat="1" applyFont="1" applyFill="1" applyBorder="1" applyAlignment="1">
      <alignment horizontal="right"/>
    </xf>
    <xf numFmtId="42" fontId="25" fillId="15" borderId="7" xfId="2" applyNumberFormat="1" applyFont="1" applyFill="1" applyBorder="1" applyAlignment="1">
      <alignment horizontal="right"/>
    </xf>
    <xf numFmtId="42" fontId="25" fillId="15" borderId="89" xfId="2" applyNumberFormat="1" applyFont="1" applyFill="1" applyBorder="1" applyAlignment="1">
      <alignment horizontal="right"/>
    </xf>
    <xf numFmtId="42" fontId="25" fillId="13" borderId="48" xfId="2" applyNumberFormat="1" applyFont="1" applyFill="1" applyBorder="1" applyAlignment="1">
      <alignment horizontal="center" vertical="center"/>
    </xf>
    <xf numFmtId="42" fontId="25" fillId="13" borderId="49" xfId="2" applyNumberFormat="1" applyFont="1" applyFill="1" applyBorder="1" applyAlignment="1">
      <alignment horizontal="center" vertical="center"/>
    </xf>
    <xf numFmtId="42" fontId="25" fillId="13" borderId="51" xfId="2" applyNumberFormat="1" applyFont="1" applyFill="1" applyBorder="1" applyAlignment="1">
      <alignment horizontal="center" vertical="center"/>
    </xf>
    <xf numFmtId="165" fontId="25" fillId="13" borderId="44" xfId="5" applyNumberFormat="1" applyFont="1" applyFill="1" applyBorder="1" applyAlignment="1">
      <alignment horizontal="center" vertical="center"/>
    </xf>
    <xf numFmtId="165" fontId="25" fillId="13" borderId="48" xfId="5" applyNumberFormat="1" applyFont="1" applyFill="1" applyBorder="1" applyAlignment="1">
      <alignment horizontal="center" vertical="center"/>
    </xf>
    <xf numFmtId="165" fontId="25" fillId="13" borderId="45" xfId="5" applyNumberFormat="1" applyFont="1" applyFill="1" applyBorder="1" applyAlignment="1">
      <alignment horizontal="center" vertical="center"/>
    </xf>
    <xf numFmtId="165" fontId="25" fillId="13" borderId="49" xfId="5" applyNumberFormat="1" applyFont="1" applyFill="1" applyBorder="1" applyAlignment="1">
      <alignment horizontal="center" vertical="center"/>
    </xf>
    <xf numFmtId="165" fontId="25" fillId="13" borderId="46" xfId="5" applyNumberFormat="1" applyFont="1" applyFill="1" applyBorder="1" applyAlignment="1">
      <alignment horizontal="center" vertical="center"/>
    </xf>
    <xf numFmtId="165" fontId="25" fillId="13" borderId="51" xfId="5" applyNumberFormat="1" applyFont="1" applyFill="1" applyBorder="1" applyAlignment="1">
      <alignment horizontal="center" vertical="center"/>
    </xf>
    <xf numFmtId="42" fontId="25" fillId="13" borderId="45" xfId="5" applyNumberFormat="1" applyFont="1" applyFill="1" applyBorder="1" applyAlignment="1">
      <alignment horizontal="right" indent="1"/>
    </xf>
    <xf numFmtId="42" fontId="25" fillId="13" borderId="49" xfId="5" applyNumberFormat="1" applyFont="1" applyFill="1" applyBorder="1" applyAlignment="1">
      <alignment horizontal="right" indent="1"/>
    </xf>
    <xf numFmtId="0" fontId="0" fillId="13" borderId="14" xfId="0" applyFill="1" applyBorder="1"/>
    <xf numFmtId="0" fontId="0" fillId="13" borderId="49" xfId="0" applyFill="1" applyBorder="1"/>
    <xf numFmtId="165" fontId="25" fillId="13" borderId="44" xfId="5" applyNumberFormat="1" applyFont="1" applyFill="1" applyBorder="1" applyAlignment="1">
      <alignment horizontal="center"/>
    </xf>
    <xf numFmtId="165" fontId="25" fillId="13" borderId="48" xfId="5" applyNumberFormat="1" applyFont="1" applyFill="1" applyBorder="1" applyAlignment="1">
      <alignment horizontal="center"/>
    </xf>
    <xf numFmtId="42" fontId="25" fillId="13" borderId="44" xfId="5" applyNumberFormat="1" applyFont="1" applyFill="1" applyBorder="1" applyAlignment="1">
      <alignment horizontal="right" indent="1"/>
    </xf>
    <xf numFmtId="42" fontId="25" fillId="13" borderId="48" xfId="5" applyNumberFormat="1" applyFont="1" applyFill="1" applyBorder="1" applyAlignment="1">
      <alignment horizontal="right" indent="1"/>
    </xf>
    <xf numFmtId="2" fontId="25" fillId="13" borderId="86" xfId="5" applyNumberFormat="1" applyFont="1" applyFill="1" applyBorder="1" applyAlignment="1"/>
    <xf numFmtId="2" fontId="25" fillId="13" borderId="82" xfId="5" applyNumberFormat="1" applyFont="1" applyFill="1" applyBorder="1" applyAlignment="1"/>
    <xf numFmtId="2" fontId="25" fillId="13" borderId="79" xfId="5" applyNumberFormat="1" applyFont="1" applyFill="1" applyBorder="1" applyAlignment="1"/>
    <xf numFmtId="2" fontId="25" fillId="13" borderId="80" xfId="5" applyNumberFormat="1" applyFont="1" applyFill="1" applyBorder="1" applyAlignment="1"/>
    <xf numFmtId="0" fontId="0" fillId="17" borderId="107" xfId="0" applyFill="1" applyBorder="1" applyAlignment="1">
      <alignment horizontal="center"/>
    </xf>
    <xf numFmtId="0" fontId="0" fillId="17" borderId="6" xfId="0" applyFill="1" applyBorder="1" applyAlignment="1">
      <alignment horizontal="center"/>
    </xf>
    <xf numFmtId="0" fontId="0" fillId="17" borderId="110" xfId="0" applyFill="1" applyBorder="1" applyAlignment="1">
      <alignment horizontal="center"/>
    </xf>
    <xf numFmtId="0" fontId="0" fillId="17" borderId="9" xfId="0" applyFill="1" applyBorder="1" applyAlignment="1">
      <alignment horizontal="center"/>
    </xf>
    <xf numFmtId="0" fontId="0" fillId="17" borderId="60" xfId="0" applyFill="1" applyBorder="1" applyAlignment="1">
      <alignment horizontal="center"/>
    </xf>
    <xf numFmtId="0" fontId="0" fillId="17" borderId="10" xfId="0" applyFill="1" applyBorder="1" applyAlignment="1">
      <alignment horizontal="center"/>
    </xf>
    <xf numFmtId="0" fontId="0" fillId="17" borderId="108" xfId="0" applyFill="1" applyBorder="1" applyAlignment="1">
      <alignment horizontal="center"/>
    </xf>
    <xf numFmtId="0" fontId="0" fillId="17" borderId="109" xfId="0" applyFill="1" applyBorder="1" applyAlignment="1">
      <alignment horizontal="center"/>
    </xf>
    <xf numFmtId="0" fontId="0" fillId="17" borderId="111" xfId="0" applyFill="1" applyBorder="1" applyAlignment="1">
      <alignment horizontal="center"/>
    </xf>
    <xf numFmtId="0" fontId="0" fillId="14" borderId="9" xfId="0" applyFill="1" applyBorder="1" applyAlignment="1">
      <alignment horizontal="center"/>
    </xf>
    <xf numFmtId="0" fontId="0" fillId="14" borderId="60" xfId="0" applyFill="1" applyBorder="1" applyAlignment="1">
      <alignment horizontal="center"/>
    </xf>
    <xf numFmtId="0" fontId="0" fillId="14" borderId="10" xfId="0" applyFill="1" applyBorder="1" applyAlignment="1">
      <alignment horizontal="center"/>
    </xf>
    <xf numFmtId="0" fontId="0" fillId="14" borderId="110" xfId="0" applyFill="1" applyBorder="1" applyAlignment="1">
      <alignment horizontal="center"/>
    </xf>
    <xf numFmtId="0" fontId="0" fillId="14" borderId="111" xfId="0" applyFill="1" applyBorder="1" applyAlignment="1">
      <alignment horizontal="center"/>
    </xf>
    <xf numFmtId="42" fontId="25" fillId="13" borderId="79" xfId="2" applyNumberFormat="1" applyFont="1" applyFill="1" applyBorder="1" applyAlignment="1" applyProtection="1">
      <alignment horizontal="right" vertical="center"/>
    </xf>
    <xf numFmtId="42" fontId="25" fillId="13" borderId="80" xfId="2" applyNumberFormat="1" applyFont="1" applyFill="1" applyBorder="1" applyAlignment="1" applyProtection="1">
      <alignment horizontal="right" vertical="center"/>
    </xf>
    <xf numFmtId="165" fontId="25" fillId="13" borderId="80" xfId="5" applyNumberFormat="1" applyFont="1" applyFill="1" applyBorder="1" applyAlignment="1">
      <alignment horizontal="center" vertical="center"/>
    </xf>
    <xf numFmtId="165" fontId="25" fillId="13" borderId="17" xfId="5" applyNumberFormat="1" applyFont="1" applyFill="1" applyBorder="1" applyAlignment="1">
      <alignment horizontal="center" vertical="center"/>
    </xf>
    <xf numFmtId="42" fontId="25" fillId="13" borderId="80" xfId="2" applyNumberFormat="1" applyFont="1" applyFill="1" applyBorder="1" applyAlignment="1">
      <alignment horizontal="center" vertical="center"/>
    </xf>
    <xf numFmtId="42" fontId="25" fillId="13" borderId="17" xfId="2" applyNumberFormat="1" applyFont="1" applyFill="1" applyBorder="1" applyAlignment="1">
      <alignment horizontal="center" vertical="center"/>
    </xf>
    <xf numFmtId="42" fontId="25" fillId="13" borderId="85" xfId="2" applyNumberFormat="1" applyFont="1" applyFill="1" applyBorder="1" applyAlignment="1">
      <alignment horizontal="center" vertical="center"/>
    </xf>
    <xf numFmtId="42" fontId="25" fillId="13" borderId="43" xfId="2" applyNumberFormat="1" applyFont="1" applyFill="1" applyBorder="1" applyAlignment="1">
      <alignment horizontal="center" vertical="center"/>
    </xf>
    <xf numFmtId="42" fontId="25" fillId="13" borderId="82" xfId="2" applyNumberFormat="1" applyFont="1" applyFill="1" applyBorder="1" applyAlignment="1">
      <alignment horizontal="center" vertical="center"/>
    </xf>
    <xf numFmtId="42" fontId="25" fillId="13" borderId="67" xfId="2" applyNumberFormat="1" applyFont="1" applyFill="1" applyBorder="1" applyAlignment="1">
      <alignment horizontal="center" vertical="center"/>
    </xf>
    <xf numFmtId="165" fontId="25" fillId="13" borderId="82" xfId="5" applyNumberFormat="1" applyFont="1" applyFill="1" applyBorder="1" applyAlignment="1">
      <alignment horizontal="center" vertical="center"/>
    </xf>
    <xf numFmtId="42" fontId="25" fillId="13" borderId="77" xfId="2" applyNumberFormat="1" applyFont="1" applyFill="1" applyBorder="1" applyAlignment="1" applyProtection="1">
      <alignment horizontal="right" vertical="center"/>
    </xf>
    <xf numFmtId="42" fontId="25" fillId="13" borderId="17" xfId="2" applyNumberFormat="1" applyFont="1" applyFill="1" applyBorder="1" applyAlignment="1" applyProtection="1">
      <alignment horizontal="right" vertical="center"/>
    </xf>
    <xf numFmtId="42" fontId="25" fillId="13" borderId="86" xfId="2" applyNumberFormat="1" applyFont="1" applyFill="1" applyBorder="1" applyAlignment="1" applyProtection="1">
      <alignment horizontal="right" vertical="center"/>
    </xf>
    <xf numFmtId="42" fontId="25" fillId="13" borderId="82" xfId="2" applyNumberFormat="1" applyFont="1" applyFill="1" applyBorder="1" applyAlignment="1" applyProtection="1">
      <alignment horizontal="right" vertical="center"/>
    </xf>
    <xf numFmtId="42" fontId="0" fillId="13" borderId="65" xfId="0" applyNumberFormat="1" applyFill="1" applyBorder="1" applyAlignment="1">
      <alignment horizontal="right" indent="1"/>
    </xf>
    <xf numFmtId="49" fontId="0" fillId="13" borderId="65" xfId="0" applyNumberFormat="1" applyFill="1" applyBorder="1" applyAlignment="1">
      <alignment horizontal="left" indent="1"/>
    </xf>
    <xf numFmtId="49" fontId="0" fillId="13" borderId="14" xfId="0" applyNumberFormat="1" applyFill="1" applyBorder="1" applyAlignment="1">
      <alignment horizontal="left" indent="1"/>
    </xf>
    <xf numFmtId="49" fontId="0" fillId="13" borderId="49" xfId="0" applyNumberFormat="1" applyFill="1" applyBorder="1" applyAlignment="1">
      <alignment horizontal="left" indent="1"/>
    </xf>
    <xf numFmtId="0" fontId="0" fillId="13" borderId="45" xfId="0" applyFill="1" applyBorder="1" applyAlignment="1" applyProtection="1">
      <alignment horizontal="center"/>
      <protection locked="0"/>
    </xf>
    <xf numFmtId="0" fontId="0" fillId="13" borderId="14" xfId="0" applyFill="1" applyBorder="1" applyAlignment="1" applyProtection="1">
      <alignment horizontal="center"/>
      <protection locked="0"/>
    </xf>
    <xf numFmtId="0" fontId="0" fillId="13" borderId="49" xfId="0" applyFill="1" applyBorder="1" applyAlignment="1" applyProtection="1">
      <alignment horizontal="center"/>
      <protection locked="0"/>
    </xf>
    <xf numFmtId="2" fontId="0" fillId="13" borderId="45" xfId="0" applyNumberFormat="1" applyFill="1" applyBorder="1" applyAlignment="1" applyProtection="1">
      <alignment horizontal="center"/>
      <protection locked="0"/>
    </xf>
    <xf numFmtId="2" fontId="0" fillId="13" borderId="14" xfId="0" applyNumberFormat="1" applyFill="1" applyBorder="1" applyAlignment="1" applyProtection="1">
      <alignment horizontal="center"/>
      <protection locked="0"/>
    </xf>
    <xf numFmtId="2" fontId="0" fillId="13" borderId="49" xfId="0" applyNumberFormat="1" applyFill="1" applyBorder="1" applyAlignment="1" applyProtection="1">
      <alignment horizontal="center"/>
      <protection locked="0"/>
    </xf>
    <xf numFmtId="2" fontId="25" fillId="13" borderId="45" xfId="5" applyNumberFormat="1" applyFont="1" applyFill="1" applyBorder="1" applyAlignment="1" applyProtection="1">
      <alignment horizontal="center"/>
      <protection locked="0"/>
    </xf>
    <xf numFmtId="2" fontId="25" fillId="13" borderId="14" xfId="5" applyNumberFormat="1" applyFont="1" applyFill="1" applyBorder="1" applyAlignment="1" applyProtection="1">
      <alignment horizontal="center"/>
      <protection locked="0"/>
    </xf>
    <xf numFmtId="2" fontId="25" fillId="13" borderId="66" xfId="5" applyNumberFormat="1" applyFont="1" applyFill="1" applyBorder="1" applyAlignment="1" applyProtection="1">
      <alignment horizontal="center"/>
      <protection locked="0"/>
    </xf>
    <xf numFmtId="2" fontId="0" fillId="13" borderId="44" xfId="0" applyNumberFormat="1" applyFill="1" applyBorder="1" applyAlignment="1" applyProtection="1">
      <alignment horizontal="center"/>
      <protection locked="0"/>
    </xf>
    <xf numFmtId="2" fontId="0" fillId="13" borderId="47" xfId="0" applyNumberFormat="1" applyFill="1" applyBorder="1" applyAlignment="1" applyProtection="1">
      <alignment horizontal="center"/>
      <protection locked="0"/>
    </xf>
    <xf numFmtId="2" fontId="0" fillId="13" borderId="48" xfId="0" applyNumberFormat="1" applyFill="1" applyBorder="1" applyAlignment="1" applyProtection="1">
      <alignment horizontal="center"/>
      <protection locked="0"/>
    </xf>
    <xf numFmtId="2" fontId="25" fillId="13" borderId="44" xfId="5" applyNumberFormat="1" applyFont="1" applyFill="1" applyBorder="1" applyAlignment="1" applyProtection="1">
      <alignment horizontal="center"/>
      <protection locked="0"/>
    </xf>
    <xf numFmtId="2" fontId="25" fillId="13" borderId="47" xfId="5" applyNumberFormat="1" applyFont="1" applyFill="1" applyBorder="1" applyAlignment="1" applyProtection="1">
      <alignment horizontal="center"/>
      <protection locked="0"/>
    </xf>
    <xf numFmtId="2" fontId="25" fillId="13" borderId="64" xfId="5" applyNumberFormat="1" applyFont="1" applyFill="1" applyBorder="1" applyAlignment="1" applyProtection="1">
      <alignment horizontal="center"/>
      <protection locked="0"/>
    </xf>
    <xf numFmtId="42" fontId="0" fillId="13" borderId="63" xfId="0" applyNumberFormat="1" applyFill="1" applyBorder="1" applyAlignment="1">
      <alignment horizontal="right" indent="1"/>
    </xf>
    <xf numFmtId="49" fontId="0" fillId="13" borderId="63" xfId="0" applyNumberFormat="1" applyFill="1" applyBorder="1" applyAlignment="1">
      <alignment horizontal="left" indent="1"/>
    </xf>
    <xf numFmtId="49" fontId="0" fillId="13" borderId="47" xfId="0" applyNumberFormat="1" applyFill="1" applyBorder="1" applyAlignment="1">
      <alignment horizontal="left" indent="1"/>
    </xf>
    <xf numFmtId="49" fontId="0" fillId="13" borderId="48" xfId="0" applyNumberFormat="1" applyFill="1" applyBorder="1" applyAlignment="1">
      <alignment horizontal="left" indent="1"/>
    </xf>
    <xf numFmtId="0" fontId="0" fillId="13" borderId="44" xfId="0" applyFill="1" applyBorder="1" applyAlignment="1" applyProtection="1">
      <alignment horizontal="center"/>
      <protection locked="0"/>
    </xf>
    <xf numFmtId="0" fontId="0" fillId="13" borderId="47" xfId="0" applyFill="1" applyBorder="1" applyAlignment="1" applyProtection="1">
      <alignment horizontal="center"/>
      <protection locked="0"/>
    </xf>
    <xf numFmtId="0" fontId="0" fillId="13" borderId="48" xfId="0" applyFill="1" applyBorder="1" applyAlignment="1" applyProtection="1">
      <alignment horizontal="center"/>
      <protection locked="0"/>
    </xf>
    <xf numFmtId="42" fontId="0" fillId="13" borderId="77" xfId="0" applyNumberFormat="1" applyFill="1" applyBorder="1"/>
    <xf numFmtId="0" fontId="27" fillId="14" borderId="45" xfId="0" applyFont="1" applyFill="1" applyBorder="1" applyAlignment="1">
      <alignment horizontal="left" indent="1"/>
    </xf>
    <xf numFmtId="0" fontId="27" fillId="14" borderId="14" xfId="0" applyFont="1" applyFill="1" applyBorder="1" applyAlignment="1">
      <alignment horizontal="left" indent="1"/>
    </xf>
    <xf numFmtId="0" fontId="27" fillId="14" borderId="49" xfId="0" applyFont="1" applyFill="1" applyBorder="1" applyAlignment="1">
      <alignment horizontal="left" indent="1"/>
    </xf>
    <xf numFmtId="0" fontId="27" fillId="14" borderId="1" xfId="0" applyFont="1" applyFill="1" applyBorder="1" applyAlignment="1">
      <alignment horizontal="left" vertical="center" indent="1"/>
    </xf>
    <xf numFmtId="0" fontId="27" fillId="14" borderId="2" xfId="0" applyFont="1" applyFill="1" applyBorder="1" applyAlignment="1">
      <alignment horizontal="left" vertical="center" indent="1"/>
    </xf>
    <xf numFmtId="0" fontId="27" fillId="14" borderId="3" xfId="0" applyFont="1" applyFill="1" applyBorder="1" applyAlignment="1">
      <alignment horizontal="left" vertical="center" indent="1"/>
    </xf>
    <xf numFmtId="0" fontId="27" fillId="14" borderId="13" xfId="0" applyFont="1" applyFill="1" applyBorder="1" applyAlignment="1">
      <alignment horizontal="left" vertical="center" indent="1"/>
    </xf>
    <xf numFmtId="0" fontId="27" fillId="14" borderId="52" xfId="0" applyFont="1" applyFill="1" applyBorder="1" applyAlignment="1">
      <alignment horizontal="left" vertical="center" indent="1"/>
    </xf>
    <xf numFmtId="0" fontId="27" fillId="14" borderId="15" xfId="0" applyFont="1" applyFill="1" applyBorder="1" applyAlignment="1">
      <alignment horizontal="left" vertical="center" indent="1"/>
    </xf>
    <xf numFmtId="42" fontId="0" fillId="15" borderId="55" xfId="0" applyNumberFormat="1" applyFill="1" applyBorder="1"/>
    <xf numFmtId="42" fontId="0" fillId="15" borderId="7" xfId="0" applyNumberFormat="1" applyFill="1" applyBorder="1"/>
    <xf numFmtId="42" fontId="0" fillId="15" borderId="56" xfId="0" applyNumberFormat="1" applyFill="1" applyBorder="1"/>
    <xf numFmtId="42" fontId="25" fillId="13" borderId="63" xfId="2" applyNumberFormat="1" applyFont="1" applyFill="1" applyBorder="1" applyAlignment="1">
      <alignment horizontal="center"/>
    </xf>
    <xf numFmtId="42" fontId="25" fillId="13" borderId="47" xfId="2" applyNumberFormat="1" applyFont="1" applyFill="1" applyBorder="1" applyAlignment="1">
      <alignment horizontal="center"/>
    </xf>
    <xf numFmtId="42" fontId="25" fillId="13" borderId="64" xfId="2" applyNumberFormat="1" applyFont="1" applyFill="1" applyBorder="1" applyAlignment="1">
      <alignment horizontal="center"/>
    </xf>
    <xf numFmtId="42" fontId="0" fillId="13" borderId="86" xfId="0" applyNumberFormat="1" applyFill="1" applyBorder="1"/>
    <xf numFmtId="0" fontId="27" fillId="14" borderId="63" xfId="0" applyFont="1" applyFill="1" applyBorder="1" applyAlignment="1">
      <alignment horizontal="center" vertical="center" wrapText="1"/>
    </xf>
    <xf numFmtId="0" fontId="27" fillId="14" borderId="47" xfId="0" applyFont="1" applyFill="1" applyBorder="1" applyAlignment="1">
      <alignment horizontal="center" vertical="center" wrapText="1"/>
    </xf>
    <xf numFmtId="0" fontId="27" fillId="14" borderId="64" xfId="0" applyFont="1" applyFill="1" applyBorder="1" applyAlignment="1">
      <alignment horizontal="center" vertical="center" wrapText="1"/>
    </xf>
    <xf numFmtId="42" fontId="0" fillId="13" borderId="65" xfId="0" applyNumberFormat="1" applyFill="1" applyBorder="1"/>
    <xf numFmtId="42" fontId="0" fillId="13" borderId="14" xfId="0" applyNumberFormat="1" applyFill="1" applyBorder="1"/>
    <xf numFmtId="42" fontId="0" fillId="13" borderId="66" xfId="0" applyNumberFormat="1" applyFill="1" applyBorder="1"/>
    <xf numFmtId="42" fontId="0" fillId="13" borderId="84" xfId="0" applyNumberFormat="1" applyFill="1" applyBorder="1"/>
    <xf numFmtId="42" fontId="0" fillId="13" borderId="50" xfId="0" applyNumberFormat="1" applyFill="1" applyBorder="1"/>
    <xf numFmtId="42" fontId="0" fillId="13" borderId="92" xfId="0" applyNumberFormat="1" applyFill="1" applyBorder="1"/>
    <xf numFmtId="42" fontId="0" fillId="13" borderId="79" xfId="0" applyNumberFormat="1" applyFill="1" applyBorder="1"/>
    <xf numFmtId="0" fontId="27" fillId="14" borderId="9" xfId="0" applyFont="1" applyFill="1" applyBorder="1" applyAlignment="1">
      <alignment horizontal="center" vertical="center" wrapText="1"/>
    </xf>
    <xf numFmtId="0" fontId="27" fillId="14" borderId="60" xfId="0" applyFont="1" applyFill="1" applyBorder="1" applyAlignment="1">
      <alignment horizontal="center" vertical="center" wrapText="1"/>
    </xf>
    <xf numFmtId="0" fontId="27" fillId="14" borderId="10" xfId="0" applyFont="1" applyFill="1" applyBorder="1" applyAlignment="1">
      <alignment horizontal="center" vertical="center" wrapText="1"/>
    </xf>
    <xf numFmtId="0" fontId="27" fillId="14" borderId="4" xfId="0" applyFont="1" applyFill="1" applyBorder="1" applyAlignment="1">
      <alignment horizontal="left" vertical="center" indent="1"/>
    </xf>
    <xf numFmtId="0" fontId="27" fillId="14" borderId="0" xfId="0" applyFont="1" applyFill="1" applyAlignment="1">
      <alignment horizontal="left" vertical="center" indent="1"/>
    </xf>
    <xf numFmtId="0" fontId="27" fillId="14" borderId="5" xfId="0" applyFont="1" applyFill="1" applyBorder="1" applyAlignment="1">
      <alignment horizontal="left" vertical="center" indent="1"/>
    </xf>
    <xf numFmtId="42" fontId="0" fillId="13" borderId="77" xfId="0" applyNumberFormat="1" applyFill="1" applyBorder="1" applyAlignment="1">
      <alignment vertical="center"/>
    </xf>
    <xf numFmtId="42" fontId="0" fillId="13" borderId="17" xfId="0" applyNumberFormat="1" applyFill="1" applyBorder="1" applyAlignment="1">
      <alignment vertical="center"/>
    </xf>
    <xf numFmtId="42" fontId="0" fillId="13" borderId="43" xfId="0" applyNumberFormat="1" applyFill="1" applyBorder="1" applyAlignment="1">
      <alignment vertical="center"/>
    </xf>
    <xf numFmtId="42" fontId="0" fillId="13" borderId="45" xfId="0" applyNumberFormat="1" applyFill="1" applyBorder="1"/>
    <xf numFmtId="0" fontId="0" fillId="13" borderId="45" xfId="0" applyFill="1" applyBorder="1" applyAlignment="1">
      <alignment horizontal="center" vertical="center"/>
    </xf>
    <xf numFmtId="0" fontId="0" fillId="13" borderId="14" xfId="0" applyFill="1" applyBorder="1" applyAlignment="1">
      <alignment horizontal="center" vertical="center"/>
    </xf>
    <xf numFmtId="0" fontId="0" fillId="13" borderId="49" xfId="0" applyFill="1" applyBorder="1" applyAlignment="1">
      <alignment horizontal="center" vertical="center"/>
    </xf>
    <xf numFmtId="42" fontId="0" fillId="13" borderId="9" xfId="0" applyNumberFormat="1" applyFill="1" applyBorder="1" applyAlignment="1">
      <alignment vertical="center"/>
    </xf>
    <xf numFmtId="42" fontId="0" fillId="13" borderId="60" xfId="0" applyNumberFormat="1" applyFill="1" applyBorder="1" applyAlignment="1">
      <alignment vertical="center"/>
    </xf>
    <xf numFmtId="42" fontId="0" fillId="13" borderId="10" xfId="0" applyNumberFormat="1" applyFill="1" applyBorder="1" applyAlignment="1">
      <alignment vertical="center"/>
    </xf>
    <xf numFmtId="42" fontId="0" fillId="13" borderId="53" xfId="0" applyNumberFormat="1" applyFill="1" applyBorder="1" applyAlignment="1">
      <alignment vertical="center"/>
    </xf>
    <xf numFmtId="42" fontId="0" fillId="13" borderId="52" xfId="0" applyNumberFormat="1" applyFill="1" applyBorder="1" applyAlignment="1">
      <alignment vertical="center"/>
    </xf>
    <xf numFmtId="42" fontId="0" fillId="13" borderId="54" xfId="0" applyNumberFormat="1" applyFill="1" applyBorder="1" applyAlignment="1">
      <alignment vertical="center"/>
    </xf>
    <xf numFmtId="42" fontId="0" fillId="13" borderId="41" xfId="0" applyNumberFormat="1" applyFill="1" applyBorder="1" applyAlignment="1">
      <alignment vertical="center"/>
    </xf>
    <xf numFmtId="42" fontId="0" fillId="13" borderId="2" xfId="0" applyNumberFormat="1" applyFill="1" applyBorder="1" applyAlignment="1">
      <alignment vertical="center"/>
    </xf>
    <xf numFmtId="42" fontId="0" fillId="13" borderId="42" xfId="0" applyNumberFormat="1" applyFill="1" applyBorder="1" applyAlignment="1">
      <alignment vertical="center"/>
    </xf>
    <xf numFmtId="42" fontId="0" fillId="13" borderId="11" xfId="0" applyNumberFormat="1" applyFill="1" applyBorder="1" applyAlignment="1">
      <alignment vertical="center"/>
    </xf>
    <xf numFmtId="42" fontId="0" fillId="13" borderId="16" xfId="0" applyNumberFormat="1" applyFill="1" applyBorder="1" applyAlignment="1">
      <alignment vertical="center"/>
    </xf>
    <xf numFmtId="42" fontId="0" fillId="13" borderId="12" xfId="0" applyNumberFormat="1" applyFill="1" applyBorder="1" applyAlignment="1">
      <alignment vertical="center"/>
    </xf>
    <xf numFmtId="42" fontId="0" fillId="16" borderId="9" xfId="0" applyNumberFormat="1" applyFill="1" applyBorder="1" applyAlignment="1">
      <alignment vertical="center"/>
    </xf>
    <xf numFmtId="42" fontId="0" fillId="16" borderId="60" xfId="0" applyNumberFormat="1" applyFill="1" applyBorder="1" applyAlignment="1">
      <alignment vertical="center"/>
    </xf>
    <xf numFmtId="42" fontId="0" fillId="16" borderId="10" xfId="0" applyNumberFormat="1" applyFill="1" applyBorder="1" applyAlignment="1">
      <alignment vertical="center"/>
    </xf>
    <xf numFmtId="42" fontId="0" fillId="16" borderId="11" xfId="0" applyNumberFormat="1" applyFill="1" applyBorder="1" applyAlignment="1">
      <alignment vertical="center"/>
    </xf>
    <xf numFmtId="42" fontId="0" fillId="16" borderId="16" xfId="0" applyNumberFormat="1" applyFill="1" applyBorder="1" applyAlignment="1">
      <alignment vertical="center"/>
    </xf>
    <xf numFmtId="42" fontId="0" fillId="16" borderId="12" xfId="0" applyNumberFormat="1" applyFill="1" applyBorder="1" applyAlignment="1">
      <alignment vertical="center"/>
    </xf>
    <xf numFmtId="0" fontId="30" fillId="12" borderId="0" xfId="0" applyFont="1" applyFill="1" applyAlignment="1">
      <alignment horizontal="left" vertical="center"/>
    </xf>
    <xf numFmtId="42" fontId="0" fillId="13" borderId="39" xfId="0" applyNumberFormat="1" applyFill="1" applyBorder="1" applyAlignment="1">
      <alignment vertical="center"/>
    </xf>
    <xf numFmtId="42" fontId="0" fillId="13" borderId="0" xfId="0" applyNumberFormat="1" applyFill="1" applyAlignment="1">
      <alignment vertical="center"/>
    </xf>
    <xf numFmtId="42" fontId="0" fillId="13" borderId="40" xfId="0" applyNumberFormat="1" applyFill="1" applyBorder="1" applyAlignment="1">
      <alignment vertical="center"/>
    </xf>
    <xf numFmtId="0" fontId="27" fillId="14" borderId="95" xfId="0" applyFont="1" applyFill="1" applyBorder="1" applyAlignment="1">
      <alignment horizontal="center" vertical="center" wrapText="1"/>
    </xf>
    <xf numFmtId="0" fontId="27" fillId="14" borderId="11" xfId="0" applyFont="1" applyFill="1" applyBorder="1" applyAlignment="1">
      <alignment horizontal="center" vertical="center" wrapText="1"/>
    </xf>
    <xf numFmtId="0" fontId="27" fillId="14" borderId="16" xfId="0" applyFont="1" applyFill="1" applyBorder="1" applyAlignment="1">
      <alignment horizontal="center" vertical="center" wrapText="1"/>
    </xf>
    <xf numFmtId="0" fontId="27" fillId="14" borderId="74" xfId="0" applyFont="1" applyFill="1" applyBorder="1" applyAlignment="1">
      <alignment horizontal="center" vertical="center" wrapText="1"/>
    </xf>
    <xf numFmtId="0" fontId="27" fillId="14" borderId="94" xfId="0" applyFont="1" applyFill="1" applyBorder="1" applyAlignment="1">
      <alignment horizontal="center" vertical="center" wrapText="1"/>
    </xf>
    <xf numFmtId="0" fontId="27" fillId="14" borderId="73" xfId="0" applyFont="1" applyFill="1" applyBorder="1" applyAlignment="1">
      <alignment horizontal="center" vertical="center" wrapText="1"/>
    </xf>
    <xf numFmtId="0" fontId="27" fillId="14" borderId="12" xfId="0" applyFont="1" applyFill="1" applyBorder="1" applyAlignment="1">
      <alignment horizontal="center" vertical="center" wrapText="1"/>
    </xf>
    <xf numFmtId="49" fontId="0" fillId="13" borderId="84" xfId="0" applyNumberFormat="1" applyFill="1" applyBorder="1" applyAlignment="1">
      <alignment horizontal="left" indent="1"/>
    </xf>
    <xf numFmtId="49" fontId="0" fillId="13" borderId="50" xfId="0" applyNumberFormat="1" applyFill="1" applyBorder="1" applyAlignment="1">
      <alignment horizontal="left" indent="1"/>
    </xf>
    <xf numFmtId="49" fontId="0" fillId="13" borderId="51" xfId="0" applyNumberFormat="1" applyFill="1" applyBorder="1" applyAlignment="1">
      <alignment horizontal="left" indent="1"/>
    </xf>
    <xf numFmtId="42" fontId="0" fillId="13" borderId="84" xfId="0" applyNumberFormat="1" applyFill="1" applyBorder="1" applyAlignment="1">
      <alignment horizontal="right" indent="1"/>
    </xf>
    <xf numFmtId="2" fontId="0" fillId="13" borderId="46" xfId="0" applyNumberFormat="1" applyFill="1" applyBorder="1" applyAlignment="1" applyProtection="1">
      <alignment horizontal="center"/>
      <protection locked="0"/>
    </xf>
    <xf numFmtId="2" fontId="0" fillId="13" borderId="50" xfId="0" applyNumberFormat="1" applyFill="1" applyBorder="1" applyAlignment="1" applyProtection="1">
      <alignment horizontal="center"/>
      <protection locked="0"/>
    </xf>
    <xf numFmtId="2" fontId="0" fillId="13" borderId="51" xfId="0" applyNumberFormat="1" applyFill="1" applyBorder="1" applyAlignment="1" applyProtection="1">
      <alignment horizontal="center"/>
      <protection locked="0"/>
    </xf>
    <xf numFmtId="2" fontId="25" fillId="13" borderId="46" xfId="5" applyNumberFormat="1" applyFont="1" applyFill="1" applyBorder="1" applyAlignment="1" applyProtection="1">
      <alignment horizontal="center"/>
      <protection locked="0"/>
    </xf>
    <xf numFmtId="2" fontId="25" fillId="13" borderId="50" xfId="5" applyNumberFormat="1" applyFont="1" applyFill="1" applyBorder="1" applyAlignment="1" applyProtection="1">
      <alignment horizontal="center"/>
      <protection locked="0"/>
    </xf>
    <xf numFmtId="2" fontId="25" fillId="13" borderId="92" xfId="5" applyNumberFormat="1" applyFont="1" applyFill="1" applyBorder="1" applyAlignment="1" applyProtection="1">
      <alignment horizontal="center"/>
      <protection locked="0"/>
    </xf>
    <xf numFmtId="0" fontId="0" fillId="13" borderId="46" xfId="0" applyFill="1" applyBorder="1" applyAlignment="1" applyProtection="1">
      <alignment horizontal="center"/>
      <protection locked="0"/>
    </xf>
    <xf numFmtId="0" fontId="0" fillId="13" borderId="50" xfId="0" applyFill="1" applyBorder="1" applyAlignment="1" applyProtection="1">
      <alignment horizontal="center"/>
      <protection locked="0"/>
    </xf>
    <xf numFmtId="0" fontId="0" fillId="13" borderId="51" xfId="0" applyFill="1" applyBorder="1" applyAlignment="1" applyProtection="1">
      <alignment horizontal="center"/>
      <protection locked="0"/>
    </xf>
    <xf numFmtId="0" fontId="4" fillId="12" borderId="52" xfId="0" applyFont="1" applyFill="1" applyBorder="1" applyAlignment="1">
      <alignment horizontal="left" vertical="top" wrapText="1"/>
    </xf>
    <xf numFmtId="14" fontId="32" fillId="12" borderId="60" xfId="0" applyNumberFormat="1" applyFont="1" applyFill="1" applyBorder="1" applyAlignment="1">
      <alignment horizontal="right"/>
    </xf>
    <xf numFmtId="2" fontId="25" fillId="13" borderId="43" xfId="5" applyNumberFormat="1" applyFont="1" applyFill="1" applyBorder="1" applyAlignment="1" applyProtection="1">
      <alignment horizontal="center"/>
      <protection locked="0"/>
    </xf>
    <xf numFmtId="2" fontId="25" fillId="13" borderId="90" xfId="5" applyNumberFormat="1" applyFont="1" applyFill="1" applyBorder="1" applyAlignment="1" applyProtection="1">
      <alignment horizontal="center"/>
      <protection locked="0"/>
    </xf>
    <xf numFmtId="2" fontId="25" fillId="13" borderId="77" xfId="5" applyNumberFormat="1" applyFont="1" applyFill="1" applyBorder="1" applyAlignment="1" applyProtection="1">
      <alignment horizontal="center"/>
      <protection locked="0"/>
    </xf>
    <xf numFmtId="42" fontId="0" fillId="15" borderId="55" xfId="0" applyNumberFormat="1" applyFill="1" applyBorder="1" applyAlignment="1">
      <alignment horizontal="center"/>
    </xf>
    <xf numFmtId="42" fontId="0" fillId="15" borderId="7" xfId="0" applyNumberFormat="1" applyFill="1" applyBorder="1" applyAlignment="1">
      <alignment horizontal="center"/>
    </xf>
    <xf numFmtId="42" fontId="0" fillId="15" borderId="56" xfId="0" applyNumberFormat="1" applyFill="1" applyBorder="1" applyAlignment="1">
      <alignment horizontal="center"/>
    </xf>
    <xf numFmtId="0" fontId="27" fillId="14" borderId="45" xfId="0" applyFont="1" applyFill="1" applyBorder="1" applyAlignment="1">
      <alignment horizontal="left" vertical="center" indent="1"/>
    </xf>
    <xf numFmtId="0" fontId="27" fillId="14" borderId="14" xfId="0" applyFont="1" applyFill="1" applyBorder="1" applyAlignment="1">
      <alignment horizontal="left" vertical="center" indent="1"/>
    </xf>
    <xf numFmtId="0" fontId="27" fillId="14" borderId="49" xfId="0" applyFont="1" applyFill="1" applyBorder="1" applyAlignment="1">
      <alignment horizontal="left" vertical="center" indent="1"/>
    </xf>
    <xf numFmtId="0" fontId="27" fillId="14" borderId="45" xfId="0" applyFont="1" applyFill="1" applyBorder="1" applyAlignment="1">
      <alignment horizontal="left" vertical="center" wrapText="1" indent="1"/>
    </xf>
    <xf numFmtId="0" fontId="27" fillId="14" borderId="14" xfId="0" applyFont="1" applyFill="1" applyBorder="1" applyAlignment="1">
      <alignment horizontal="left" vertical="center" wrapText="1" indent="1"/>
    </xf>
    <xf numFmtId="0" fontId="27" fillId="14" borderId="49" xfId="0" applyFont="1" applyFill="1" applyBorder="1" applyAlignment="1">
      <alignment horizontal="left" vertical="center" wrapText="1" indent="1"/>
    </xf>
    <xf numFmtId="1" fontId="0" fillId="13" borderId="45" xfId="0" quotePrefix="1" applyNumberFormat="1" applyFill="1" applyBorder="1" applyAlignment="1">
      <alignment horizontal="center"/>
    </xf>
    <xf numFmtId="1" fontId="0" fillId="13" borderId="14" xfId="0" quotePrefix="1" applyNumberFormat="1" applyFill="1" applyBorder="1" applyAlignment="1">
      <alignment horizontal="center"/>
    </xf>
    <xf numFmtId="1" fontId="0" fillId="13" borderId="49" xfId="0" quotePrefix="1" applyNumberFormat="1" applyFill="1" applyBorder="1" applyAlignment="1">
      <alignment horizontal="center"/>
    </xf>
    <xf numFmtId="171" fontId="0" fillId="13" borderId="13" xfId="0" applyNumberFormat="1" applyFill="1" applyBorder="1"/>
    <xf numFmtId="171" fontId="0" fillId="13" borderId="52" xfId="0" applyNumberFormat="1" applyFill="1" applyBorder="1"/>
    <xf numFmtId="171" fontId="0" fillId="13" borderId="15" xfId="0" applyNumberFormat="1" applyFill="1" applyBorder="1"/>
    <xf numFmtId="0" fontId="4" fillId="12" borderId="0" xfId="0" applyFont="1" applyFill="1"/>
    <xf numFmtId="0" fontId="4" fillId="12" borderId="0" xfId="0" applyFont="1" applyFill="1" applyAlignment="1">
      <alignment horizontal="left" wrapText="1"/>
    </xf>
    <xf numFmtId="171" fontId="0" fillId="15" borderId="45" xfId="0" applyNumberFormat="1" applyFill="1" applyBorder="1"/>
    <xf numFmtId="171" fontId="0" fillId="15" borderId="14" xfId="0" applyNumberFormat="1" applyFill="1" applyBorder="1"/>
    <xf numFmtId="171" fontId="0" fillId="15" borderId="49" xfId="0" applyNumberFormat="1" applyFill="1" applyBorder="1"/>
    <xf numFmtId="171" fontId="0" fillId="15" borderId="45" xfId="0" applyNumberFormat="1" applyFill="1" applyBorder="1" applyAlignment="1">
      <alignment vertical="center"/>
    </xf>
    <xf numFmtId="171" fontId="0" fillId="15" borderId="14" xfId="0" applyNumberFormat="1" applyFill="1" applyBorder="1" applyAlignment="1">
      <alignment vertical="center"/>
    </xf>
    <xf numFmtId="171" fontId="0" fillId="15" borderId="49" xfId="0" applyNumberFormat="1" applyFill="1" applyBorder="1" applyAlignment="1">
      <alignment vertical="center"/>
    </xf>
    <xf numFmtId="171" fontId="29" fillId="15" borderId="45" xfId="0" applyNumberFormat="1" applyFont="1" applyFill="1" applyBorder="1"/>
    <xf numFmtId="171" fontId="29" fillId="15" borderId="14" xfId="0" applyNumberFormat="1" applyFont="1" applyFill="1" applyBorder="1"/>
    <xf numFmtId="171" fontId="29" fillId="15" borderId="49" xfId="0" applyNumberFormat="1" applyFont="1" applyFill="1" applyBorder="1"/>
    <xf numFmtId="168" fontId="29" fillId="12" borderId="14" xfId="0" applyNumberFormat="1" applyFont="1" applyFill="1" applyBorder="1"/>
    <xf numFmtId="171" fontId="0" fillId="13" borderId="45" xfId="0" applyNumberFormat="1" applyFill="1" applyBorder="1"/>
    <xf numFmtId="171" fontId="0" fillId="13" borderId="14" xfId="0" applyNumberFormat="1" applyFill="1" applyBorder="1"/>
    <xf numFmtId="171" fontId="0" fillId="13" borderId="49" xfId="0" applyNumberFormat="1" applyFill="1" applyBorder="1"/>
    <xf numFmtId="168" fontId="0" fillId="12" borderId="14" xfId="0" applyNumberFormat="1" applyFill="1" applyBorder="1"/>
    <xf numFmtId="42" fontId="38" fillId="16" borderId="45" xfId="0" applyNumberFormat="1" applyFont="1" applyFill="1" applyBorder="1" applyAlignment="1">
      <alignment vertical="center"/>
    </xf>
    <xf numFmtId="42" fontId="38" fillId="16" borderId="14" xfId="0" applyNumberFormat="1" applyFont="1" applyFill="1" applyBorder="1" applyAlignment="1">
      <alignment vertical="center"/>
    </xf>
    <xf numFmtId="42" fontId="38" fillId="16" borderId="49" xfId="0" applyNumberFormat="1" applyFont="1" applyFill="1" applyBorder="1" applyAlignment="1">
      <alignment vertical="center"/>
    </xf>
    <xf numFmtId="171" fontId="29" fillId="15" borderId="45" xfId="0" applyNumberFormat="1" applyFont="1" applyFill="1" applyBorder="1" applyAlignment="1">
      <alignment vertical="center"/>
    </xf>
    <xf numFmtId="171" fontId="29" fillId="15" borderId="14" xfId="0" applyNumberFormat="1" applyFont="1" applyFill="1" applyBorder="1" applyAlignment="1">
      <alignment vertical="center"/>
    </xf>
    <xf numFmtId="171" fontId="29" fillId="15" borderId="49" xfId="0" applyNumberFormat="1" applyFont="1" applyFill="1" applyBorder="1" applyAlignment="1">
      <alignment vertical="center"/>
    </xf>
    <xf numFmtId="168" fontId="29" fillId="12" borderId="52" xfId="0" applyNumberFormat="1" applyFont="1" applyFill="1" applyBorder="1"/>
    <xf numFmtId="168" fontId="0" fillId="12" borderId="52" xfId="0" applyNumberFormat="1" applyFill="1" applyBorder="1"/>
    <xf numFmtId="14" fontId="32" fillId="12" borderId="60" xfId="0" applyNumberFormat="1" applyFont="1" applyFill="1" applyBorder="1" applyAlignment="1">
      <alignment horizontal="left" vertical="center"/>
    </xf>
    <xf numFmtId="0" fontId="0" fillId="12" borderId="11" xfId="0" applyFill="1" applyBorder="1" applyAlignment="1">
      <alignment horizontal="center" vertical="center"/>
    </xf>
    <xf numFmtId="0" fontId="0" fillId="12" borderId="16" xfId="0" applyFill="1" applyBorder="1" applyAlignment="1">
      <alignment horizontal="center" vertical="center"/>
    </xf>
    <xf numFmtId="0" fontId="0" fillId="12" borderId="12" xfId="0" applyFill="1" applyBorder="1" applyAlignment="1">
      <alignment horizontal="center" vertical="center"/>
    </xf>
    <xf numFmtId="0" fontId="0" fillId="14" borderId="94" xfId="0" applyFill="1" applyBorder="1" applyAlignment="1">
      <alignment horizontal="center" vertical="center"/>
    </xf>
    <xf numFmtId="0" fontId="0" fillId="14" borderId="60" xfId="0" applyFill="1" applyBorder="1" applyAlignment="1">
      <alignment horizontal="center" vertical="center"/>
    </xf>
    <xf numFmtId="0" fontId="0" fillId="14" borderId="95" xfId="0" applyFill="1" applyBorder="1" applyAlignment="1">
      <alignment horizontal="center" vertical="center"/>
    </xf>
    <xf numFmtId="0" fontId="0" fillId="14" borderId="13" xfId="0" applyFill="1" applyBorder="1" applyAlignment="1">
      <alignment horizontal="center" vertical="center"/>
    </xf>
    <xf numFmtId="0" fontId="0" fillId="14" borderId="52" xfId="0" applyFill="1" applyBorder="1" applyAlignment="1">
      <alignment horizontal="center" vertical="center"/>
    </xf>
    <xf numFmtId="0" fontId="0" fillId="14" borderId="15" xfId="0" applyFill="1" applyBorder="1" applyAlignment="1">
      <alignment horizontal="center" vertical="center"/>
    </xf>
    <xf numFmtId="0" fontId="4" fillId="12" borderId="0" xfId="0" applyFont="1" applyFill="1" applyAlignment="1">
      <alignment horizontal="center" vertical="center"/>
    </xf>
    <xf numFmtId="0" fontId="0" fillId="15" borderId="94" xfId="0" applyFill="1" applyBorder="1" applyAlignment="1">
      <alignment horizontal="center" vertical="center"/>
    </xf>
    <xf numFmtId="0" fontId="0" fillId="15" borderId="60" xfId="0" applyFill="1" applyBorder="1" applyAlignment="1">
      <alignment horizontal="center" vertical="center"/>
    </xf>
    <xf numFmtId="0" fontId="0" fillId="15" borderId="95" xfId="0" applyFill="1" applyBorder="1" applyAlignment="1">
      <alignment horizontal="center" vertical="center"/>
    </xf>
    <xf numFmtId="0" fontId="0" fillId="15" borderId="13" xfId="0" applyFill="1" applyBorder="1" applyAlignment="1">
      <alignment horizontal="center" vertical="center"/>
    </xf>
    <xf numFmtId="0" fontId="0" fillId="15" borderId="52" xfId="0" applyFill="1" applyBorder="1" applyAlignment="1">
      <alignment horizontal="center" vertical="center"/>
    </xf>
    <xf numFmtId="0" fontId="0" fillId="15" borderId="15" xfId="0" applyFill="1" applyBorder="1" applyAlignment="1">
      <alignment horizontal="center" vertical="center"/>
    </xf>
    <xf numFmtId="0" fontId="4" fillId="12" borderId="0" xfId="0" applyFont="1" applyFill="1" applyAlignment="1">
      <alignment horizontal="left"/>
    </xf>
    <xf numFmtId="0" fontId="0" fillId="10" borderId="65" xfId="0" applyFill="1" applyBorder="1" applyAlignment="1">
      <alignment horizontal="left" indent="1"/>
    </xf>
    <xf numFmtId="0" fontId="0" fillId="10" borderId="14" xfId="0" applyFill="1" applyBorder="1" applyAlignment="1">
      <alignment horizontal="left" indent="1"/>
    </xf>
    <xf numFmtId="0" fontId="0" fillId="10" borderId="66" xfId="0" applyFill="1" applyBorder="1" applyAlignment="1">
      <alignment horizontal="left" indent="1"/>
    </xf>
    <xf numFmtId="167" fontId="0" fillId="10" borderId="77" xfId="0" applyNumberFormat="1" applyFill="1" applyBorder="1" applyAlignment="1">
      <alignment horizontal="center"/>
    </xf>
    <xf numFmtId="167" fontId="0" fillId="10" borderId="17" xfId="0" applyNumberFormat="1" applyFill="1" applyBorder="1" applyAlignment="1">
      <alignment horizontal="center"/>
    </xf>
    <xf numFmtId="167" fontId="0" fillId="0" borderId="17" xfId="0" applyNumberFormat="1" applyBorder="1" applyAlignment="1" applyProtection="1">
      <alignment horizontal="center"/>
      <protection locked="0"/>
    </xf>
    <xf numFmtId="0" fontId="0" fillId="10" borderId="84" xfId="0" applyFill="1" applyBorder="1" applyAlignment="1">
      <alignment horizontal="left" indent="1"/>
    </xf>
    <xf numFmtId="0" fontId="0" fillId="10" borderId="50" xfId="0" applyFill="1" applyBorder="1" applyAlignment="1">
      <alignment horizontal="left" indent="1"/>
    </xf>
    <xf numFmtId="0" fontId="0" fillId="10" borderId="92" xfId="0" applyFill="1" applyBorder="1" applyAlignment="1">
      <alignment horizontal="left" indent="1"/>
    </xf>
    <xf numFmtId="167" fontId="0" fillId="10" borderId="86" xfId="0" applyNumberFormat="1" applyFill="1" applyBorder="1" applyAlignment="1">
      <alignment horizontal="center"/>
    </xf>
    <xf numFmtId="167" fontId="0" fillId="10" borderId="82" xfId="0" applyNumberFormat="1" applyFill="1" applyBorder="1" applyAlignment="1">
      <alignment horizontal="center"/>
    </xf>
    <xf numFmtId="167" fontId="0" fillId="0" borderId="82" xfId="0" applyNumberFormat="1" applyBorder="1" applyAlignment="1" applyProtection="1">
      <alignment horizontal="center"/>
      <protection locked="0"/>
    </xf>
    <xf numFmtId="167" fontId="0" fillId="10" borderId="14" xfId="0" applyNumberFormat="1" applyFill="1" applyBorder="1" applyAlignment="1">
      <alignment horizontal="center"/>
    </xf>
    <xf numFmtId="167" fontId="0" fillId="10" borderId="49" xfId="0" applyNumberFormat="1" applyFill="1" applyBorder="1" applyAlignment="1">
      <alignment horizontal="center"/>
    </xf>
    <xf numFmtId="167" fontId="0" fillId="0" borderId="45" xfId="0" applyNumberFormat="1" applyBorder="1" applyAlignment="1" applyProtection="1">
      <alignment horizontal="center"/>
      <protection locked="0"/>
    </xf>
    <xf numFmtId="167" fontId="0" fillId="0" borderId="49" xfId="0" applyNumberFormat="1" applyBorder="1" applyAlignment="1" applyProtection="1">
      <alignment horizontal="center"/>
      <protection locked="0"/>
    </xf>
    <xf numFmtId="170" fontId="0" fillId="13" borderId="45" xfId="0" applyNumberFormat="1" applyFill="1" applyBorder="1" applyAlignment="1">
      <alignment horizontal="center"/>
    </xf>
    <xf numFmtId="170" fontId="0" fillId="13" borderId="66" xfId="0" applyNumberFormat="1" applyFill="1" applyBorder="1" applyAlignment="1">
      <alignment horizontal="center"/>
    </xf>
    <xf numFmtId="0" fontId="0" fillId="10" borderId="88" xfId="0" applyFill="1" applyBorder="1" applyAlignment="1">
      <alignment horizontal="center"/>
    </xf>
    <xf numFmtId="0" fontId="27" fillId="10" borderId="75" xfId="0" applyFont="1" applyFill="1" applyBorder="1" applyAlignment="1">
      <alignment horizontal="center"/>
    </xf>
    <xf numFmtId="0" fontId="27" fillId="10" borderId="76" xfId="0" applyFont="1" applyFill="1" applyBorder="1" applyAlignment="1">
      <alignment horizontal="center"/>
    </xf>
    <xf numFmtId="0" fontId="27" fillId="10" borderId="81" xfId="0" applyFont="1" applyFill="1" applyBorder="1" applyAlignment="1">
      <alignment horizontal="center"/>
    </xf>
    <xf numFmtId="0" fontId="0" fillId="10" borderId="63" xfId="0" applyFill="1" applyBorder="1" applyAlignment="1">
      <alignment horizontal="center"/>
    </xf>
    <xf numFmtId="0" fontId="0" fillId="10" borderId="47" xfId="0" applyFill="1" applyBorder="1" applyAlignment="1">
      <alignment horizontal="center"/>
    </xf>
    <xf numFmtId="0" fontId="0" fillId="10" borderId="64" xfId="0" applyFill="1" applyBorder="1" applyAlignment="1">
      <alignment horizontal="center"/>
    </xf>
    <xf numFmtId="0" fontId="0" fillId="10" borderId="87" xfId="0" applyFill="1" applyBorder="1" applyAlignment="1">
      <alignment horizontal="center"/>
    </xf>
    <xf numFmtId="167" fontId="0" fillId="10" borderId="50" xfId="0" applyNumberFormat="1" applyFill="1" applyBorder="1" applyAlignment="1">
      <alignment horizontal="center"/>
    </xf>
    <xf numFmtId="167" fontId="0" fillId="10" borderId="51" xfId="0" applyNumberFormat="1" applyFill="1" applyBorder="1" applyAlignment="1">
      <alignment horizontal="center"/>
    </xf>
    <xf numFmtId="167" fontId="0" fillId="0" borderId="46" xfId="0" applyNumberFormat="1" applyBorder="1" applyAlignment="1" applyProtection="1">
      <alignment horizontal="center"/>
      <protection locked="0"/>
    </xf>
    <xf numFmtId="167" fontId="0" fillId="0" borderId="51" xfId="0" applyNumberFormat="1" applyBorder="1" applyAlignment="1" applyProtection="1">
      <alignment horizontal="center"/>
      <protection locked="0"/>
    </xf>
    <xf numFmtId="170" fontId="0" fillId="13" borderId="46" xfId="0" applyNumberFormat="1" applyFill="1" applyBorder="1" applyAlignment="1">
      <alignment horizontal="center"/>
    </xf>
    <xf numFmtId="170" fontId="0" fillId="13" borderId="92" xfId="0" applyNumberFormat="1" applyFill="1" applyBorder="1" applyAlignment="1">
      <alignment horizontal="center"/>
    </xf>
    <xf numFmtId="0" fontId="0" fillId="10" borderId="13" xfId="0" applyFill="1" applyBorder="1" applyAlignment="1">
      <alignment horizontal="center"/>
    </xf>
    <xf numFmtId="0" fontId="0" fillId="10" borderId="15" xfId="0" applyFill="1" applyBorder="1" applyAlignment="1">
      <alignment horizontal="center"/>
    </xf>
    <xf numFmtId="0" fontId="0" fillId="10" borderId="54" xfId="0" applyFill="1" applyBorder="1" applyAlignment="1">
      <alignment horizontal="center"/>
    </xf>
    <xf numFmtId="0" fontId="0" fillId="10" borderId="52" xfId="0" applyFill="1" applyBorder="1" applyAlignment="1">
      <alignment horizontal="center"/>
    </xf>
    <xf numFmtId="0" fontId="0" fillId="0" borderId="0" xfId="0" applyAlignment="1">
      <alignment horizontal="left" vertical="top" wrapText="1"/>
    </xf>
    <xf numFmtId="0" fontId="0" fillId="12" borderId="0" xfId="0" applyFill="1" applyAlignment="1">
      <alignment horizontal="center" vertical="top"/>
    </xf>
    <xf numFmtId="0" fontId="27" fillId="10" borderId="89" xfId="0" applyFont="1" applyFill="1" applyBorder="1" applyAlignment="1">
      <alignment horizontal="center"/>
    </xf>
    <xf numFmtId="0" fontId="0" fillId="13" borderId="64" xfId="0" applyFill="1" applyBorder="1" applyAlignment="1" applyProtection="1">
      <alignment horizontal="center"/>
      <protection locked="0"/>
    </xf>
    <xf numFmtId="44" fontId="0" fillId="13" borderId="63" xfId="0" applyNumberFormat="1" applyFill="1" applyBorder="1" applyAlignment="1">
      <alignment horizontal="right" indent="1"/>
    </xf>
    <xf numFmtId="44" fontId="0" fillId="13" borderId="47" xfId="0" applyNumberFormat="1" applyFill="1" applyBorder="1" applyAlignment="1">
      <alignment horizontal="right" indent="1"/>
    </xf>
    <xf numFmtId="44" fontId="0" fillId="13" borderId="64" xfId="0" applyNumberFormat="1" applyFill="1" applyBorder="1" applyAlignment="1">
      <alignment horizontal="right" indent="1"/>
    </xf>
    <xf numFmtId="14" fontId="4" fillId="12" borderId="0" xfId="0" applyNumberFormat="1" applyFont="1" applyFill="1"/>
    <xf numFmtId="44" fontId="0" fillId="13" borderId="65" xfId="0" applyNumberFormat="1" applyFill="1" applyBorder="1" applyAlignment="1">
      <alignment horizontal="right" indent="1"/>
    </xf>
    <xf numFmtId="44" fontId="0" fillId="13" borderId="14" xfId="0" applyNumberFormat="1" applyFill="1" applyBorder="1" applyAlignment="1">
      <alignment horizontal="right" indent="1"/>
    </xf>
    <xf numFmtId="44" fontId="0" fillId="13" borderId="66" xfId="0" applyNumberFormat="1" applyFill="1" applyBorder="1" applyAlignment="1">
      <alignment horizontal="right" indent="1"/>
    </xf>
    <xf numFmtId="0" fontId="0" fillId="13" borderId="66" xfId="0" applyFill="1" applyBorder="1" applyAlignment="1" applyProtection="1">
      <alignment horizontal="center"/>
      <protection locked="0"/>
    </xf>
    <xf numFmtId="42" fontId="0" fillId="13" borderId="84" xfId="0" applyNumberFormat="1" applyFill="1" applyBorder="1" applyAlignment="1">
      <alignment horizontal="center"/>
    </xf>
    <xf numFmtId="42" fontId="0" fillId="13" borderId="50" xfId="0" applyNumberFormat="1" applyFill="1" applyBorder="1" applyAlignment="1">
      <alignment horizontal="center"/>
    </xf>
    <xf numFmtId="42" fontId="0" fillId="13" borderId="92" xfId="0" applyNumberFormat="1" applyFill="1" applyBorder="1" applyAlignment="1">
      <alignment horizontal="center"/>
    </xf>
    <xf numFmtId="42" fontId="0" fillId="13" borderId="63" xfId="0" applyNumberFormat="1" applyFill="1" applyBorder="1" applyAlignment="1">
      <alignment horizontal="center"/>
    </xf>
    <xf numFmtId="42" fontId="0" fillId="13" borderId="47" xfId="0" applyNumberFormat="1" applyFill="1" applyBorder="1" applyAlignment="1">
      <alignment horizontal="center"/>
    </xf>
    <xf numFmtId="42" fontId="0" fillId="13" borderId="64" xfId="0" applyNumberFormat="1" applyFill="1" applyBorder="1" applyAlignment="1">
      <alignment horizontal="center"/>
    </xf>
    <xf numFmtId="0" fontId="0" fillId="14" borderId="45" xfId="0" applyFill="1" applyBorder="1" applyAlignment="1">
      <alignment horizontal="center" vertical="center" wrapText="1"/>
    </xf>
    <xf numFmtId="0" fontId="0" fillId="14" borderId="14" xfId="0" applyFill="1" applyBorder="1" applyAlignment="1">
      <alignment horizontal="center" vertical="center" wrapText="1"/>
    </xf>
    <xf numFmtId="0" fontId="0" fillId="14" borderId="49" xfId="0" applyFill="1" applyBorder="1" applyAlignment="1">
      <alignment horizontal="center" vertical="center" wrapText="1"/>
    </xf>
    <xf numFmtId="0" fontId="0" fillId="13" borderId="92" xfId="0" applyFill="1" applyBorder="1" applyAlignment="1" applyProtection="1">
      <alignment horizontal="center"/>
      <protection locked="0"/>
    </xf>
    <xf numFmtId="44" fontId="0" fillId="13" borderId="84" xfId="0" applyNumberFormat="1" applyFill="1" applyBorder="1" applyAlignment="1">
      <alignment horizontal="right" indent="1"/>
    </xf>
    <xf numFmtId="44" fontId="0" fillId="13" borderId="50" xfId="0" applyNumberFormat="1" applyFill="1" applyBorder="1" applyAlignment="1">
      <alignment horizontal="right" indent="1"/>
    </xf>
    <xf numFmtId="44" fontId="0" fillId="13" borderId="92" xfId="0" applyNumberFormat="1" applyFill="1" applyBorder="1" applyAlignment="1">
      <alignment horizontal="right" indent="1"/>
    </xf>
    <xf numFmtId="42" fontId="25" fillId="13" borderId="41" xfId="2" applyNumberFormat="1" applyFont="1" applyFill="1" applyBorder="1" applyAlignment="1">
      <alignment horizontal="center"/>
    </xf>
    <xf numFmtId="42" fontId="25" fillId="13" borderId="2" xfId="2" applyNumberFormat="1" applyFont="1" applyFill="1" applyBorder="1" applyAlignment="1">
      <alignment horizontal="center"/>
    </xf>
    <xf numFmtId="42" fontId="25" fillId="13" borderId="42" xfId="2" applyNumberFormat="1" applyFont="1" applyFill="1" applyBorder="1" applyAlignment="1">
      <alignment horizontal="center"/>
    </xf>
    <xf numFmtId="42" fontId="0" fillId="13" borderId="53" xfId="0" applyNumberFormat="1" applyFill="1" applyBorder="1"/>
    <xf numFmtId="42" fontId="0" fillId="13" borderId="52" xfId="0" applyNumberFormat="1" applyFill="1" applyBorder="1"/>
    <xf numFmtId="42" fontId="0" fillId="13" borderId="54" xfId="0" applyNumberFormat="1" applyFill="1" applyBorder="1"/>
    <xf numFmtId="0" fontId="27" fillId="14" borderId="45" xfId="0" applyFont="1" applyFill="1" applyBorder="1" applyAlignment="1">
      <alignment horizontal="left" wrapText="1" indent="1"/>
    </xf>
    <xf numFmtId="0" fontId="27" fillId="14" borderId="14" xfId="0" applyFont="1" applyFill="1" applyBorder="1" applyAlignment="1">
      <alignment horizontal="left" wrapText="1" indent="1"/>
    </xf>
    <xf numFmtId="0" fontId="27" fillId="14" borderId="49" xfId="0" applyFont="1" applyFill="1" applyBorder="1" applyAlignment="1">
      <alignment horizontal="left" wrapText="1" indent="1"/>
    </xf>
    <xf numFmtId="14" fontId="32" fillId="12" borderId="60" xfId="0" applyNumberFormat="1" applyFont="1" applyFill="1" applyBorder="1" applyAlignment="1">
      <alignment horizontal="left"/>
    </xf>
    <xf numFmtId="0" fontId="32" fillId="12" borderId="60" xfId="0" applyFont="1" applyFill="1" applyBorder="1" applyAlignment="1">
      <alignment horizontal="left"/>
    </xf>
    <xf numFmtId="0" fontId="32" fillId="12" borderId="10" xfId="0" applyFont="1" applyFill="1" applyBorder="1" applyAlignment="1">
      <alignment horizontal="left"/>
    </xf>
    <xf numFmtId="0" fontId="27" fillId="14" borderId="17" xfId="0" applyFont="1" applyFill="1" applyBorder="1" applyAlignment="1">
      <alignment horizontal="left" vertical="center" indent="1"/>
    </xf>
    <xf numFmtId="0" fontId="0" fillId="10" borderId="11" xfId="0" applyFill="1" applyBorder="1" applyAlignment="1">
      <alignment horizontal="center" vertical="center"/>
    </xf>
    <xf numFmtId="0" fontId="0" fillId="10" borderId="16" xfId="0" applyFill="1" applyBorder="1" applyAlignment="1">
      <alignment horizontal="center" vertical="center"/>
    </xf>
    <xf numFmtId="0" fontId="0" fillId="10" borderId="12" xfId="0" applyFill="1" applyBorder="1" applyAlignment="1">
      <alignment horizontal="center" vertical="center"/>
    </xf>
    <xf numFmtId="0" fontId="2" fillId="10" borderId="39" xfId="0" applyFont="1" applyFill="1" applyBorder="1" applyAlignment="1">
      <alignment horizontal="center" vertical="center"/>
    </xf>
    <xf numFmtId="0" fontId="2" fillId="10" borderId="0" xfId="0" applyFont="1" applyFill="1" applyAlignment="1">
      <alignment horizontal="center" vertical="center"/>
    </xf>
    <xf numFmtId="0" fontId="2" fillId="10" borderId="40" xfId="0" applyFont="1" applyFill="1" applyBorder="1" applyAlignment="1">
      <alignment horizontal="center" vertical="center"/>
    </xf>
    <xf numFmtId="0" fontId="0" fillId="10" borderId="9" xfId="0" applyFill="1" applyBorder="1" applyAlignment="1">
      <alignment horizontal="center" vertical="center"/>
    </xf>
    <xf numFmtId="0" fontId="0" fillId="10" borderId="60" xfId="0" applyFill="1" applyBorder="1" applyAlignment="1">
      <alignment horizontal="center" vertical="center"/>
    </xf>
    <xf numFmtId="0" fontId="0" fillId="10" borderId="10" xfId="0" applyFill="1" applyBorder="1" applyAlignment="1">
      <alignment horizontal="center" vertical="center"/>
    </xf>
    <xf numFmtId="0" fontId="4" fillId="10" borderId="39" xfId="0" applyFont="1" applyFill="1" applyBorder="1" applyAlignment="1">
      <alignment horizontal="center" vertical="center"/>
    </xf>
    <xf numFmtId="0" fontId="4" fillId="10" borderId="0" xfId="0" applyFont="1" applyFill="1" applyAlignment="1">
      <alignment horizontal="center" vertical="center"/>
    </xf>
    <xf numFmtId="0" fontId="4" fillId="10" borderId="40" xfId="0" applyFont="1" applyFill="1" applyBorder="1" applyAlignment="1">
      <alignment horizontal="center" vertical="center"/>
    </xf>
    <xf numFmtId="0" fontId="17" fillId="0" borderId="0" xfId="4" applyFont="1" applyAlignment="1">
      <alignment horizontal="left" vertical="top" wrapText="1" indent="3"/>
    </xf>
    <xf numFmtId="0" fontId="17" fillId="0" borderId="0" xfId="4" applyFont="1" applyAlignment="1">
      <alignment horizontal="left" vertical="top" wrapText="1" indent="7"/>
    </xf>
    <xf numFmtId="0" fontId="17" fillId="0" borderId="0" xfId="4" applyFont="1" applyAlignment="1">
      <alignment horizontal="left" vertical="top" wrapText="1" indent="5"/>
    </xf>
    <xf numFmtId="0" fontId="15" fillId="0" borderId="0" xfId="4" applyFont="1" applyAlignment="1">
      <alignment horizontal="center" vertical="center"/>
    </xf>
    <xf numFmtId="0" fontId="17" fillId="0" borderId="0" xfId="4" applyFont="1" applyAlignment="1">
      <alignment horizontal="left" vertical="top" wrapText="1" indent="2"/>
    </xf>
    <xf numFmtId="0" fontId="17" fillId="0" borderId="0" xfId="4" applyFont="1" applyAlignment="1">
      <alignment horizontal="left" vertical="top" indent="2"/>
    </xf>
    <xf numFmtId="0" fontId="17" fillId="0" borderId="0" xfId="4" applyFont="1" applyAlignment="1">
      <alignment horizontal="left" vertical="top" wrapText="1" indent="6"/>
    </xf>
    <xf numFmtId="0" fontId="16" fillId="0" borderId="0" xfId="4" applyFont="1" applyAlignment="1">
      <alignment horizontal="left" vertical="top" wrapText="1" indent="3"/>
    </xf>
    <xf numFmtId="0" fontId="17" fillId="0" borderId="0" xfId="4" applyFont="1" applyAlignment="1">
      <alignment horizontal="left" vertical="top" wrapText="1" indent="1"/>
    </xf>
    <xf numFmtId="0" fontId="3" fillId="14" borderId="17" xfId="3" applyFill="1" applyBorder="1" applyAlignment="1">
      <alignment horizontal="center" vertical="center"/>
    </xf>
    <xf numFmtId="0" fontId="0" fillId="14" borderId="45" xfId="0" applyFill="1" applyBorder="1" applyAlignment="1">
      <alignment horizontal="left" wrapText="1" indent="1"/>
    </xf>
    <xf numFmtId="0" fontId="0" fillId="14" borderId="14" xfId="0" applyFill="1" applyBorder="1" applyAlignment="1">
      <alignment horizontal="left" wrapText="1" indent="1"/>
    </xf>
    <xf numFmtId="0" fontId="0" fillId="14" borderId="49" xfId="0" applyFill="1" applyBorder="1" applyAlignment="1">
      <alignment horizontal="left" wrapText="1" indent="1"/>
    </xf>
    <xf numFmtId="0" fontId="2" fillId="2" borderId="18" xfId="3" applyFont="1" applyFill="1" applyBorder="1" applyAlignment="1">
      <alignment horizontal="left" vertical="top" wrapText="1" indent="1"/>
    </xf>
    <xf numFmtId="0" fontId="2" fillId="2" borderId="0" xfId="3" applyFont="1" applyFill="1" applyAlignment="1">
      <alignment horizontal="left" vertical="top" wrapText="1" indent="1"/>
    </xf>
    <xf numFmtId="0" fontId="2" fillId="2" borderId="19" xfId="3" applyFont="1" applyFill="1" applyBorder="1" applyAlignment="1">
      <alignment horizontal="left" vertical="top" wrapText="1" indent="1"/>
    </xf>
    <xf numFmtId="0" fontId="6" fillId="2" borderId="18" xfId="3" applyFont="1" applyFill="1" applyBorder="1" applyAlignment="1">
      <alignment horizontal="center" vertical="top" wrapText="1"/>
    </xf>
    <xf numFmtId="0" fontId="7" fillId="2" borderId="0" xfId="3" applyFont="1" applyFill="1" applyAlignment="1">
      <alignment horizontal="center" vertical="top" wrapText="1"/>
    </xf>
    <xf numFmtId="0" fontId="7" fillId="0" borderId="0" xfId="3" applyFont="1" applyAlignment="1">
      <alignment horizontal="center" vertical="top" wrapText="1"/>
    </xf>
    <xf numFmtId="0" fontId="7" fillId="0" borderId="19" xfId="3" applyFont="1" applyBorder="1" applyAlignment="1">
      <alignment horizontal="center" vertical="top" wrapText="1"/>
    </xf>
    <xf numFmtId="0" fontId="2" fillId="14" borderId="17" xfId="3" applyFont="1" applyFill="1" applyBorder="1" applyAlignment="1">
      <alignment horizontal="center" vertical="center"/>
    </xf>
    <xf numFmtId="165" fontId="3" fillId="3" borderId="45" xfId="5" applyNumberFormat="1" applyFont="1" applyFill="1" applyBorder="1" applyAlignment="1" applyProtection="1">
      <alignment horizontal="center" vertical="center"/>
    </xf>
    <xf numFmtId="165" fontId="3" fillId="3" borderId="49" xfId="5" applyNumberFormat="1" applyFont="1" applyFill="1" applyBorder="1" applyAlignment="1" applyProtection="1">
      <alignment horizontal="center" vertical="center"/>
    </xf>
    <xf numFmtId="0" fontId="2" fillId="4" borderId="17" xfId="3" applyFont="1" applyFill="1" applyBorder="1" applyAlignment="1">
      <alignment horizontal="center" vertical="center"/>
    </xf>
    <xf numFmtId="165" fontId="3" fillId="9" borderId="17" xfId="3" applyNumberFormat="1" applyFill="1" applyBorder="1" applyAlignment="1">
      <alignment horizontal="center" vertical="center"/>
    </xf>
    <xf numFmtId="17" fontId="3" fillId="3" borderId="17" xfId="3" applyNumberFormat="1" applyFill="1" applyBorder="1" applyAlignment="1">
      <alignment horizontal="center" vertical="center"/>
    </xf>
    <xf numFmtId="0" fontId="3" fillId="3" borderId="17" xfId="3" applyFill="1" applyBorder="1" applyAlignment="1">
      <alignment horizontal="center" vertical="center"/>
    </xf>
    <xf numFmtId="0" fontId="6" fillId="2" borderId="18" xfId="3" applyFont="1" applyFill="1" applyBorder="1" applyAlignment="1">
      <alignment horizontal="center" vertical="top"/>
    </xf>
    <xf numFmtId="0" fontId="7" fillId="2" borderId="0" xfId="3" applyFont="1" applyFill="1" applyAlignment="1">
      <alignment horizontal="center" vertical="top"/>
    </xf>
    <xf numFmtId="0" fontId="7" fillId="2" borderId="19" xfId="3" applyFont="1" applyFill="1" applyBorder="1" applyAlignment="1">
      <alignment horizontal="center" vertical="top"/>
    </xf>
    <xf numFmtId="0" fontId="0" fillId="14" borderId="45" xfId="0" applyFill="1" applyBorder="1" applyAlignment="1">
      <alignment horizontal="center" wrapText="1"/>
    </xf>
    <xf numFmtId="0" fontId="0" fillId="14" borderId="14" xfId="0" applyFill="1" applyBorder="1" applyAlignment="1">
      <alignment horizontal="center" wrapText="1"/>
    </xf>
    <xf numFmtId="0" fontId="0" fillId="14" borderId="49" xfId="0" applyFill="1" applyBorder="1" applyAlignment="1">
      <alignment horizontal="center" wrapText="1"/>
    </xf>
    <xf numFmtId="165" fontId="0" fillId="3" borderId="17" xfId="0" applyNumberFormat="1" applyFill="1" applyBorder="1" applyAlignment="1">
      <alignment horizontal="center" vertical="center"/>
    </xf>
    <xf numFmtId="0" fontId="0" fillId="5" borderId="0" xfId="0" applyFill="1" applyAlignment="1">
      <alignment horizontal="left" vertical="top" wrapText="1" indent="1"/>
    </xf>
    <xf numFmtId="0" fontId="3" fillId="6" borderId="52" xfId="3" applyFill="1" applyBorder="1" applyAlignment="1">
      <alignment horizontal="center" vertical="center"/>
    </xf>
    <xf numFmtId="165" fontId="3" fillId="3" borderId="17" xfId="3" applyNumberFormat="1" applyFill="1" applyBorder="1" applyAlignment="1">
      <alignment horizontal="center" vertical="center"/>
    </xf>
    <xf numFmtId="10" fontId="3" fillId="6" borderId="52" xfId="3" applyNumberFormat="1" applyFill="1" applyBorder="1" applyAlignment="1">
      <alignment horizontal="center" vertical="center"/>
    </xf>
    <xf numFmtId="0" fontId="23" fillId="0" borderId="0" xfId="3" applyFont="1" applyAlignment="1">
      <alignment horizontal="center" vertical="center" wrapText="1"/>
    </xf>
    <xf numFmtId="0" fontId="24" fillId="0" borderId="0" xfId="3" applyFont="1" applyAlignment="1">
      <alignment horizontal="center" vertical="center" wrapText="1"/>
    </xf>
    <xf numFmtId="0" fontId="6" fillId="6" borderId="18" xfId="3" applyFont="1" applyFill="1" applyBorder="1" applyAlignment="1">
      <alignment horizontal="center" vertical="top"/>
    </xf>
    <xf numFmtId="0" fontId="6" fillId="6" borderId="0" xfId="3" applyFont="1" applyFill="1" applyAlignment="1">
      <alignment horizontal="center" vertical="top"/>
    </xf>
    <xf numFmtId="0" fontId="6" fillId="6" borderId="19" xfId="3" applyFont="1" applyFill="1" applyBorder="1" applyAlignment="1">
      <alignment horizontal="center" vertical="top"/>
    </xf>
    <xf numFmtId="0" fontId="2" fillId="6" borderId="18" xfId="3" applyFont="1" applyFill="1" applyBorder="1" applyAlignment="1">
      <alignment horizontal="left" vertical="center" wrapText="1" indent="1"/>
    </xf>
    <xf numFmtId="0" fontId="2" fillId="6" borderId="0" xfId="3" applyFont="1" applyFill="1" applyAlignment="1">
      <alignment horizontal="left" vertical="center" wrapText="1" indent="1"/>
    </xf>
    <xf numFmtId="0" fontId="2" fillId="6" borderId="5" xfId="3" applyFont="1" applyFill="1" applyBorder="1" applyAlignment="1">
      <alignment horizontal="left" vertical="center" wrapText="1" indent="1"/>
    </xf>
    <xf numFmtId="166" fontId="2" fillId="11" borderId="100" xfId="3" applyNumberFormat="1" applyFont="1" applyFill="1" applyBorder="1" applyAlignment="1">
      <alignment horizontal="center" vertical="center"/>
    </xf>
    <xf numFmtId="166" fontId="2" fillId="11" borderId="101" xfId="3" applyNumberFormat="1" applyFont="1" applyFill="1" applyBorder="1" applyAlignment="1">
      <alignment horizontal="center" vertical="center"/>
    </xf>
    <xf numFmtId="166" fontId="2" fillId="11" borderId="98" xfId="3" applyNumberFormat="1" applyFont="1" applyFill="1" applyBorder="1" applyAlignment="1">
      <alignment horizontal="center" vertical="center"/>
    </xf>
    <xf numFmtId="166" fontId="2" fillId="11" borderId="99" xfId="3" applyNumberFormat="1" applyFont="1" applyFill="1" applyBorder="1" applyAlignment="1">
      <alignment horizontal="center" vertical="center"/>
    </xf>
    <xf numFmtId="166" fontId="2" fillId="11" borderId="102" xfId="3" applyNumberFormat="1" applyFont="1" applyFill="1" applyBorder="1" applyAlignment="1">
      <alignment horizontal="center" vertical="center"/>
    </xf>
    <xf numFmtId="166" fontId="2" fillId="11" borderId="103" xfId="3" applyNumberFormat="1" applyFont="1" applyFill="1" applyBorder="1" applyAlignment="1">
      <alignment horizontal="center" vertical="center"/>
    </xf>
    <xf numFmtId="0" fontId="2" fillId="6" borderId="18" xfId="3" applyFont="1" applyFill="1" applyBorder="1" applyAlignment="1">
      <alignment horizontal="left" vertical="top" wrapText="1" indent="1"/>
    </xf>
    <xf numFmtId="0" fontId="2" fillId="6" borderId="0" xfId="3" applyFont="1" applyFill="1" applyAlignment="1">
      <alignment horizontal="left" vertical="top" wrapText="1" indent="1"/>
    </xf>
    <xf numFmtId="0" fontId="4" fillId="9" borderId="71" xfId="3" applyFont="1" applyFill="1" applyBorder="1" applyAlignment="1">
      <alignment horizontal="center" vertical="center"/>
    </xf>
    <xf numFmtId="0" fontId="4" fillId="9" borderId="6" xfId="3" applyFont="1" applyFill="1" applyBorder="1" applyAlignment="1">
      <alignment horizontal="center" vertical="center"/>
    </xf>
    <xf numFmtId="0" fontId="4" fillId="9" borderId="88" xfId="3" applyFont="1" applyFill="1" applyBorder="1" applyAlignment="1">
      <alignment horizontal="center" vertical="center"/>
    </xf>
    <xf numFmtId="0" fontId="4" fillId="6" borderId="0" xfId="3" applyFont="1" applyFill="1" applyAlignment="1">
      <alignment horizontal="center" vertical="center"/>
    </xf>
    <xf numFmtId="0" fontId="4" fillId="6" borderId="0" xfId="3" applyFont="1" applyFill="1" applyAlignment="1">
      <alignment horizontal="center" vertical="center" wrapText="1"/>
    </xf>
    <xf numFmtId="170" fontId="3" fillId="11" borderId="98" xfId="3" applyNumberFormat="1" applyFill="1" applyBorder="1" applyAlignment="1">
      <alignment horizontal="center"/>
    </xf>
    <xf numFmtId="170" fontId="3" fillId="11" borderId="99" xfId="3" applyNumberFormat="1" applyFill="1" applyBorder="1" applyAlignment="1">
      <alignment horizontal="center"/>
    </xf>
    <xf numFmtId="1" fontId="7" fillId="9" borderId="1" xfId="3" applyNumberFormat="1" applyFont="1" applyFill="1" applyBorder="1" applyAlignment="1">
      <alignment horizontal="center" vertical="center"/>
    </xf>
    <xf numFmtId="1" fontId="7" fillId="9" borderId="2" xfId="3" applyNumberFormat="1" applyFont="1" applyFill="1" applyBorder="1" applyAlignment="1">
      <alignment horizontal="center" vertical="center"/>
    </xf>
    <xf numFmtId="1" fontId="7" fillId="9" borderId="3" xfId="3" applyNumberFormat="1" applyFont="1" applyFill="1" applyBorder="1" applyAlignment="1">
      <alignment horizontal="center" vertical="center"/>
    </xf>
    <xf numFmtId="1" fontId="7" fillId="9" borderId="4" xfId="3" applyNumberFormat="1" applyFont="1" applyFill="1" applyBorder="1" applyAlignment="1">
      <alignment horizontal="center" vertical="center"/>
    </xf>
    <xf numFmtId="1" fontId="7" fillId="9" borderId="0" xfId="3" applyNumberFormat="1" applyFont="1" applyFill="1" applyAlignment="1">
      <alignment horizontal="center" vertical="center"/>
    </xf>
    <xf numFmtId="1" fontId="7" fillId="9" borderId="5" xfId="3" applyNumberFormat="1" applyFont="1" applyFill="1" applyBorder="1" applyAlignment="1">
      <alignment horizontal="center" vertical="center"/>
    </xf>
    <xf numFmtId="1" fontId="7" fillId="9" borderId="96" xfId="3" applyNumberFormat="1" applyFont="1" applyFill="1" applyBorder="1" applyAlignment="1">
      <alignment horizontal="center" vertical="center"/>
    </xf>
    <xf numFmtId="1" fontId="7" fillId="9" borderId="57" xfId="3" applyNumberFormat="1" applyFont="1" applyFill="1" applyBorder="1" applyAlignment="1">
      <alignment horizontal="center" vertical="center"/>
    </xf>
    <xf numFmtId="1" fontId="7" fillId="9" borderId="97" xfId="3" applyNumberFormat="1" applyFont="1" applyFill="1" applyBorder="1" applyAlignment="1">
      <alignment horizontal="center" vertical="center"/>
    </xf>
    <xf numFmtId="0" fontId="3" fillId="14" borderId="45" xfId="3" applyFill="1" applyBorder="1" applyAlignment="1">
      <alignment horizontal="center" vertical="center"/>
    </xf>
    <xf numFmtId="0" fontId="3" fillId="14" borderId="14" xfId="3" applyFill="1" applyBorder="1" applyAlignment="1">
      <alignment horizontal="center" vertical="center"/>
    </xf>
    <xf numFmtId="0" fontId="3" fillId="14" borderId="49" xfId="3" applyFill="1" applyBorder="1" applyAlignment="1">
      <alignment horizontal="center" vertical="center"/>
    </xf>
    <xf numFmtId="165" fontId="3" fillId="11" borderId="45" xfId="3" applyNumberFormat="1" applyFill="1" applyBorder="1" applyAlignment="1">
      <alignment horizontal="center" vertical="center"/>
    </xf>
    <xf numFmtId="165" fontId="3" fillId="11" borderId="49" xfId="3" applyNumberFormat="1" applyFill="1" applyBorder="1" applyAlignment="1">
      <alignment horizontal="center" vertical="center"/>
    </xf>
    <xf numFmtId="0" fontId="2" fillId="4" borderId="45" xfId="3" applyFont="1" applyFill="1" applyBorder="1" applyAlignment="1">
      <alignment horizontal="center" vertical="center"/>
    </xf>
    <xf numFmtId="0" fontId="2" fillId="4" borderId="14" xfId="3" applyFont="1" applyFill="1" applyBorder="1" applyAlignment="1">
      <alignment horizontal="center" vertical="center"/>
    </xf>
    <xf numFmtId="0" fontId="2" fillId="4" borderId="49" xfId="3" applyFont="1" applyFill="1" applyBorder="1" applyAlignment="1">
      <alignment horizontal="center" vertical="center"/>
    </xf>
    <xf numFmtId="165" fontId="3" fillId="9" borderId="45" xfId="3" applyNumberFormat="1" applyFill="1" applyBorder="1" applyAlignment="1">
      <alignment horizontal="center" vertical="center"/>
    </xf>
    <xf numFmtId="165" fontId="3" fillId="9" borderId="49" xfId="3" applyNumberFormat="1" applyFill="1" applyBorder="1" applyAlignment="1">
      <alignment horizontal="center" vertical="center"/>
    </xf>
    <xf numFmtId="165" fontId="0" fillId="9" borderId="17" xfId="0" applyNumberFormat="1" applyFill="1" applyBorder="1" applyAlignment="1">
      <alignment horizontal="center" vertical="center"/>
    </xf>
    <xf numFmtId="0" fontId="6" fillId="5" borderId="18" xfId="3" applyFont="1" applyFill="1" applyBorder="1" applyAlignment="1">
      <alignment horizontal="center" vertical="top" wrapText="1"/>
    </xf>
    <xf numFmtId="0" fontId="7" fillId="5" borderId="0" xfId="3" applyFont="1" applyFill="1" applyAlignment="1">
      <alignment horizontal="center" vertical="top" wrapText="1"/>
    </xf>
    <xf numFmtId="0" fontId="7" fillId="5" borderId="19" xfId="3" applyFont="1" applyFill="1" applyBorder="1" applyAlignment="1">
      <alignment horizontal="center" vertical="top" wrapText="1"/>
    </xf>
    <xf numFmtId="173" fontId="0" fillId="0" borderId="0" xfId="0" applyNumberFormat="1" applyAlignment="1">
      <alignment vertical="center"/>
    </xf>
    <xf numFmtId="173" fontId="0" fillId="0" borderId="0" xfId="0" applyNumberFormat="1" applyAlignment="1">
      <alignment horizontal="right" vertical="center"/>
    </xf>
    <xf numFmtId="0" fontId="0" fillId="12" borderId="17" xfId="0" applyFill="1" applyBorder="1" applyAlignment="1">
      <alignment horizontal="center" vertical="center" textRotation="90" wrapText="1"/>
    </xf>
    <xf numFmtId="0" fontId="6" fillId="2" borderId="68" xfId="3" applyFont="1" applyFill="1" applyBorder="1" applyAlignment="1">
      <alignment horizontal="center" vertical="center"/>
    </xf>
    <xf numFmtId="0" fontId="6" fillId="2" borderId="69" xfId="3" applyFont="1" applyFill="1" applyBorder="1" applyAlignment="1">
      <alignment horizontal="center" vertical="center"/>
    </xf>
    <xf numFmtId="0" fontId="6" fillId="2" borderId="70" xfId="3" applyFont="1" applyFill="1" applyBorder="1" applyAlignment="1">
      <alignment horizontal="center" vertical="center"/>
    </xf>
    <xf numFmtId="0" fontId="2" fillId="2" borderId="18" xfId="3" applyFont="1" applyFill="1" applyBorder="1" applyAlignment="1">
      <alignment horizontal="center" vertical="top" wrapText="1"/>
    </xf>
    <xf numFmtId="0" fontId="2" fillId="2" borderId="0" xfId="3" applyFont="1" applyFill="1" applyAlignment="1">
      <alignment horizontal="center" vertical="top" wrapText="1"/>
    </xf>
    <xf numFmtId="0" fontId="6" fillId="6" borderId="9" xfId="3" applyFont="1" applyFill="1" applyBorder="1" applyAlignment="1">
      <alignment horizontal="center" vertical="center"/>
    </xf>
    <xf numFmtId="0" fontId="6" fillId="6" borderId="60" xfId="3" applyFont="1" applyFill="1" applyBorder="1" applyAlignment="1">
      <alignment horizontal="center" vertical="center"/>
    </xf>
    <xf numFmtId="0" fontId="6" fillId="6" borderId="10" xfId="3" applyFont="1" applyFill="1" applyBorder="1" applyAlignment="1">
      <alignment horizontal="center" vertical="center"/>
    </xf>
  </cellXfs>
  <cellStyles count="6">
    <cellStyle name="Comma" xfId="1" builtinId="3"/>
    <cellStyle name="Currency" xfId="2" builtinId="4"/>
    <cellStyle name="Normal" xfId="0" builtinId="0"/>
    <cellStyle name="Normal 2" xfId="3" xr:uid="{00000000-0005-0000-0000-000003000000}"/>
    <cellStyle name="Normal 3" xfId="4" xr:uid="{00000000-0005-0000-0000-000004000000}"/>
    <cellStyle name="Percent" xfId="5" builtinId="5"/>
  </cellStyles>
  <dxfs count="96">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theme="2"/>
      </font>
      <numFmt numFmtId="174" formatCode=";;;"/>
    </dxf>
    <dxf>
      <font>
        <color theme="2"/>
      </font>
      <numFmt numFmtId="174" formatCode=";;;"/>
    </dxf>
    <dxf>
      <font>
        <color theme="2"/>
      </font>
      <numFmt numFmtId="174" formatCode=";;;"/>
    </dxf>
    <dxf>
      <font>
        <color theme="8" tint="0.79998168889431442"/>
        <name val="Cambria"/>
        <scheme val="none"/>
      </font>
    </dxf>
    <dxf>
      <font>
        <color theme="2"/>
        <name val="Cambria"/>
        <scheme val="none"/>
      </font>
      <numFmt numFmtId="174" formatCode=";;;"/>
    </dxf>
    <dxf>
      <font>
        <color theme="8" tint="0.79998168889431442"/>
      </font>
    </dxf>
    <dxf>
      <font>
        <b/>
        <i val="0"/>
        <color rgb="FFFF0000"/>
      </font>
    </dxf>
    <dxf>
      <font>
        <color theme="8" tint="0.79998168889431442"/>
      </font>
    </dxf>
    <dxf>
      <font>
        <color theme="2"/>
      </font>
      <numFmt numFmtId="174" formatCode=";;;"/>
    </dxf>
    <dxf>
      <font>
        <color theme="0" tint="-4.9989318521683403E-2"/>
      </font>
    </dxf>
    <dxf>
      <font>
        <color theme="2"/>
        <name val="Cambria"/>
        <scheme val="none"/>
      </font>
      <numFmt numFmtId="174" formatCode=";;;"/>
    </dxf>
    <dxf>
      <font>
        <color theme="2"/>
      </font>
      <numFmt numFmtId="174" formatCode=";;;"/>
    </dxf>
    <dxf>
      <font>
        <color theme="2"/>
        <name val="Cambria"/>
        <scheme val="none"/>
      </font>
    </dxf>
    <dxf>
      <font>
        <color theme="8" tint="0.79998168889431442"/>
        <name val="Cambria"/>
        <scheme val="none"/>
      </font>
    </dxf>
    <dxf>
      <font>
        <color theme="2"/>
        <name val="Cambria"/>
        <scheme val="none"/>
      </font>
      <numFmt numFmtId="174" formatCode=";;;"/>
    </dxf>
    <dxf>
      <font>
        <color theme="2"/>
      </font>
      <numFmt numFmtId="174" formatCode=";;;"/>
    </dxf>
    <dxf>
      <font>
        <color theme="8" tint="0.79998168889431442"/>
        <name val="Cambria"/>
        <scheme val="none"/>
      </font>
    </dxf>
    <dxf>
      <font>
        <color theme="8" tint="0.79998168889431442"/>
        <name val="Cambria"/>
        <scheme val="none"/>
      </font>
    </dxf>
    <dxf>
      <font>
        <color theme="8" tint="0.79998168889431442"/>
        <name val="Cambria"/>
        <scheme val="none"/>
      </font>
    </dxf>
    <dxf>
      <font>
        <b/>
        <i val="0"/>
        <color rgb="FFFF0000"/>
      </font>
    </dxf>
    <dxf>
      <font>
        <b/>
        <i val="0"/>
        <color rgb="FFFF0000"/>
      </font>
    </dxf>
    <dxf>
      <font>
        <color theme="2"/>
      </font>
      <numFmt numFmtId="174" formatCode=";;;"/>
    </dxf>
    <dxf>
      <font>
        <b/>
        <i val="0"/>
        <color rgb="FFC00000"/>
      </font>
      <fill>
        <patternFill>
          <bgColor theme="9" tint="0.39994506668294322"/>
        </patternFill>
      </fill>
      <border>
        <left style="thin">
          <color auto="1"/>
        </left>
        <right style="thin">
          <color auto="1"/>
        </right>
        <vertical/>
        <horizontal/>
      </border>
    </dxf>
    <dxf>
      <font>
        <color theme="2"/>
        <name val="Cambria"/>
        <scheme val="none"/>
      </font>
    </dxf>
    <dxf>
      <font>
        <b val="0"/>
        <i val="0"/>
        <color rgb="FFC00000"/>
      </font>
      <numFmt numFmtId="30" formatCode="@"/>
      <fill>
        <patternFill>
          <bgColor theme="9" tint="0.39994506668294322"/>
        </patternFill>
      </fill>
      <border>
        <left style="thin">
          <color auto="1"/>
        </left>
        <right style="thin">
          <color auto="1"/>
        </right>
        <vertical/>
        <horizontal/>
      </border>
    </dxf>
    <dxf>
      <font>
        <color theme="8" tint="0.79998168889431442"/>
        <name val="Cambria"/>
        <scheme val="none"/>
      </font>
    </dxf>
    <dxf>
      <font>
        <color theme="8" tint="0.79998168889431442"/>
        <name val="Cambria"/>
        <scheme val="none"/>
      </font>
    </dxf>
    <dxf>
      <font>
        <color theme="8" tint="0.79998168889431442"/>
        <name val="Cambria"/>
        <scheme val="none"/>
      </font>
    </dxf>
    <dxf>
      <font>
        <color theme="8" tint="0.79998168889431442"/>
        <name val="Cambria"/>
        <scheme val="none"/>
      </font>
    </dxf>
    <dxf>
      <font>
        <color theme="8" tint="0.79998168889431442"/>
        <name val="Cambria"/>
        <scheme val="none"/>
      </font>
    </dxf>
    <dxf>
      <font>
        <b/>
        <i val="0"/>
        <color rgb="FFFF0000"/>
      </font>
    </dxf>
    <dxf>
      <font>
        <b/>
        <i val="0"/>
        <color rgb="FFFF0000"/>
      </font>
    </dxf>
    <dxf>
      <font>
        <color theme="2"/>
      </font>
      <numFmt numFmtId="174" formatCode=";;;"/>
    </dxf>
    <dxf>
      <font>
        <b/>
        <i val="0"/>
        <color rgb="FFC00000"/>
      </font>
      <fill>
        <patternFill>
          <bgColor theme="9" tint="0.39994506668294322"/>
        </patternFill>
      </fill>
    </dxf>
    <dxf>
      <font>
        <color theme="2"/>
        <name val="Cambria"/>
        <scheme val="none"/>
      </font>
    </dxf>
    <dxf>
      <font>
        <b val="0"/>
        <i val="0"/>
        <color rgb="FFC00000"/>
      </font>
      <numFmt numFmtId="30" formatCode="@"/>
      <fill>
        <patternFill>
          <bgColor theme="9" tint="0.39994506668294322"/>
        </patternFill>
      </fill>
      <border>
        <left style="thin">
          <color auto="1"/>
        </left>
        <right style="thin">
          <color auto="1"/>
        </right>
        <vertical/>
        <horizontal/>
      </border>
    </dxf>
    <dxf>
      <font>
        <color theme="8" tint="0.79998168889431442"/>
        <name val="Cambria"/>
        <scheme val="none"/>
      </font>
    </dxf>
    <dxf>
      <font>
        <color theme="8" tint="0.79998168889431442"/>
        <name val="Cambria"/>
        <scheme val="none"/>
      </font>
    </dxf>
    <dxf>
      <font>
        <color theme="8" tint="0.79998168889431442"/>
        <name val="Cambria"/>
        <scheme val="none"/>
      </font>
    </dxf>
    <dxf>
      <font>
        <color theme="8" tint="0.79998168889431442"/>
        <name val="Cambria"/>
        <scheme val="none"/>
      </font>
    </dxf>
    <dxf>
      <font>
        <color theme="8" tint="0.79998168889431442"/>
        <name val="Cambria"/>
        <scheme val="none"/>
      </font>
    </dxf>
    <dxf>
      <font>
        <b/>
        <i val="0"/>
        <color rgb="FFFF0000"/>
      </font>
      <fill>
        <patternFill>
          <bgColor theme="9" tint="0.39994506668294322"/>
        </patternFill>
      </fill>
    </dxf>
    <dxf>
      <font>
        <b/>
        <i val="0"/>
        <color rgb="FFFF0000"/>
      </font>
    </dxf>
    <dxf>
      <font>
        <color theme="2"/>
      </font>
      <numFmt numFmtId="174" formatCode=";;;"/>
    </dxf>
    <dxf>
      <font>
        <b/>
        <i val="0"/>
        <color rgb="FFC00000"/>
      </font>
      <fill>
        <patternFill>
          <bgColor theme="9" tint="0.39994506668294322"/>
        </patternFill>
      </fill>
    </dxf>
    <dxf>
      <font>
        <color theme="2"/>
        <name val="Cambria"/>
        <scheme val="none"/>
      </font>
    </dxf>
    <dxf>
      <font>
        <color rgb="FFC00000"/>
      </font>
      <numFmt numFmtId="30" formatCode="@"/>
      <fill>
        <patternFill>
          <bgColor theme="9" tint="0.39994506668294322"/>
        </patternFill>
      </fill>
      <border>
        <left style="thin">
          <color auto="1"/>
        </left>
        <right style="thin">
          <color auto="1"/>
        </right>
      </border>
    </dxf>
    <dxf>
      <font>
        <color theme="8" tint="0.79998168889431442"/>
        <name val="Cambria"/>
        <scheme val="none"/>
      </font>
    </dxf>
    <dxf>
      <font>
        <color theme="8" tint="0.79998168889431442"/>
        <name val="Cambria"/>
        <scheme val="none"/>
      </font>
    </dxf>
    <dxf>
      <font>
        <color theme="8" tint="0.79998168889431442"/>
        <name val="Cambria"/>
        <scheme val="none"/>
      </font>
    </dxf>
    <dxf>
      <font>
        <color theme="8" tint="0.79998168889431442"/>
        <name val="Cambria"/>
        <scheme val="none"/>
      </font>
    </dxf>
    <dxf>
      <font>
        <color theme="8" tint="0.79998168889431442"/>
        <name val="Cambria"/>
        <scheme val="none"/>
      </font>
    </dxf>
    <dxf>
      <font>
        <b/>
        <i val="0"/>
        <color rgb="FFFF0000"/>
      </font>
    </dxf>
    <dxf>
      <font>
        <b/>
        <i val="0"/>
        <color rgb="FFFF0000"/>
      </font>
    </dxf>
    <dxf>
      <font>
        <color theme="2"/>
      </font>
      <numFmt numFmtId="174" formatCode=";;;"/>
    </dxf>
    <dxf>
      <font>
        <b/>
        <i val="0"/>
        <color rgb="FFC00000"/>
      </font>
      <fill>
        <patternFill>
          <bgColor theme="9" tint="0.39994506668294322"/>
        </patternFill>
      </fill>
    </dxf>
    <dxf>
      <font>
        <color theme="2"/>
        <name val="Cambria"/>
        <scheme val="none"/>
      </font>
    </dxf>
    <dxf>
      <font>
        <color rgb="FFC00000"/>
      </font>
      <numFmt numFmtId="30" formatCode="@"/>
      <fill>
        <patternFill>
          <bgColor theme="9" tint="0.39994506668294322"/>
        </patternFill>
      </fill>
      <border>
        <left style="thin">
          <color auto="1"/>
        </left>
        <right style="thin">
          <color auto="1"/>
        </right>
      </border>
    </dxf>
    <dxf>
      <font>
        <color theme="8" tint="0.79998168889431442"/>
        <name val="Cambria"/>
        <scheme val="none"/>
      </font>
    </dxf>
    <dxf>
      <font>
        <color theme="8" tint="0.79998168889431442"/>
        <name val="Cambria"/>
        <scheme val="none"/>
      </font>
    </dxf>
    <dxf>
      <font>
        <color theme="8" tint="0.79998168889431442"/>
        <name val="Cambria"/>
        <scheme val="none"/>
      </font>
    </dxf>
    <dxf>
      <font>
        <color theme="8" tint="0.79998168889431442"/>
        <name val="Cambria"/>
        <scheme val="none"/>
      </font>
    </dxf>
    <dxf>
      <font>
        <color theme="8" tint="0.79998168889431442"/>
        <name val="Cambria"/>
        <scheme val="none"/>
      </font>
    </dxf>
    <dxf>
      <font>
        <color theme="8" tint="0.79998168889431442"/>
        <name val="Cambria"/>
        <scheme val="none"/>
      </font>
    </dxf>
    <dxf>
      <font>
        <b/>
        <i val="0"/>
        <color rgb="FFFF0000"/>
      </font>
    </dxf>
    <dxf>
      <font>
        <b/>
        <i val="0"/>
        <color rgb="FFFF0000"/>
      </font>
    </dxf>
    <dxf>
      <font>
        <color theme="2"/>
      </font>
      <numFmt numFmtId="174" formatCode=";;;"/>
    </dxf>
    <dxf>
      <font>
        <b/>
        <i val="0"/>
        <color rgb="FFC00000"/>
      </font>
      <fill>
        <patternFill>
          <bgColor theme="9" tint="0.39994506668294322"/>
        </patternFill>
      </fill>
    </dxf>
    <dxf>
      <font>
        <color theme="2"/>
        <name val="Cambria"/>
        <scheme val="none"/>
      </font>
    </dxf>
    <dxf>
      <font>
        <color rgb="FFC00000"/>
      </font>
      <numFmt numFmtId="30" formatCode="@"/>
      <fill>
        <patternFill>
          <bgColor theme="9" tint="0.39994506668294322"/>
        </patternFill>
      </fill>
      <border>
        <left style="thin">
          <color auto="1"/>
        </left>
        <right style="thin">
          <color auto="1"/>
        </right>
      </border>
    </dxf>
    <dxf>
      <font>
        <color theme="8" tint="0.79998168889431442"/>
        <name val="Cambria"/>
        <scheme val="none"/>
      </font>
    </dxf>
    <dxf>
      <font>
        <color theme="8" tint="0.79998168889431442"/>
        <name val="Cambria"/>
        <scheme val="none"/>
      </font>
    </dxf>
    <dxf>
      <font>
        <color theme="8" tint="0.79998168889431442"/>
        <name val="Cambria"/>
        <scheme val="none"/>
      </font>
    </dxf>
    <dxf>
      <font>
        <color theme="8" tint="0.79998168889431442"/>
        <name val="Cambria"/>
        <scheme val="none"/>
      </font>
    </dxf>
    <dxf>
      <font>
        <color theme="8" tint="0.79998168889431442"/>
        <name val="Cambria"/>
        <scheme val="none"/>
      </font>
    </dxf>
    <dxf>
      <font>
        <b/>
        <i val="0"/>
        <color rgb="FFFF0000"/>
      </font>
    </dxf>
    <dxf>
      <font>
        <b/>
        <i val="0"/>
        <color rgb="FFFF0000"/>
      </font>
    </dxf>
    <dxf>
      <font>
        <color theme="2"/>
      </font>
      <numFmt numFmtId="174" formatCode=";;;"/>
    </dxf>
    <dxf>
      <font>
        <b/>
        <i val="0"/>
        <color rgb="FFC00000"/>
      </font>
      <fill>
        <patternFill>
          <bgColor theme="9" tint="0.39994506668294322"/>
        </patternFill>
      </fill>
    </dxf>
    <dxf>
      <font>
        <strike val="0"/>
        <color rgb="FFC00000"/>
      </font>
      <numFmt numFmtId="30" formatCode="@"/>
      <fill>
        <patternFill>
          <bgColor theme="9" tint="0.39994506668294322"/>
        </patternFill>
      </fill>
      <border>
        <left style="thin">
          <color auto="1"/>
        </left>
        <right style="thin">
          <color auto="1"/>
        </right>
      </border>
    </dxf>
    <dxf>
      <font>
        <color theme="2"/>
      </font>
      <fill>
        <patternFill>
          <bgColor theme="2"/>
        </patternFill>
      </fill>
      <border>
        <left/>
        <right/>
        <top/>
        <bottom/>
        <vertical/>
        <horizontal/>
      </border>
    </dxf>
    <dxf>
      <font>
        <color theme="4" tint="0.79998168889431442"/>
        <name val="Cambria"/>
        <scheme val="none"/>
      </font>
    </dxf>
    <dxf>
      <font>
        <color theme="2"/>
      </font>
      <fill>
        <patternFill>
          <bgColor theme="2"/>
        </patternFill>
      </fill>
      <border>
        <left/>
        <right/>
        <top/>
        <bottom/>
        <vertical/>
        <horizontal/>
      </border>
    </dxf>
  </dxfs>
  <tableStyles count="1" defaultTableStyle="TableStyleMedium9" defaultPivotStyle="PivotStyleLight16">
    <tableStyle name="Invisible" pivot="0" table="0" count="0" xr9:uid="{4A2E5407-4568-4FD4-BB8B-DFE1FAC5E980}"/>
  </tableStyles>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Drop" dropLines="3" dropStyle="combo" dx="22" fmlaLink="'Drop-Down_Options'!$E$6" fmlaRange="DropDown_SponsorType" noThreeD="1" sel="2" val="0"/>
</file>

<file path=xl/ctrlProps/ctrlProp10.xml><?xml version="1.0" encoding="utf-8"?>
<formControlPr xmlns="http://schemas.microsoft.com/office/spreadsheetml/2009/9/main" objectType="CheckBox" fmlaLink="Data_Exclude_NonUWSubawards" lockText="1" noThreeD="1"/>
</file>

<file path=xl/ctrlProps/ctrlProp100.xml><?xml version="1.0" encoding="utf-8"?>
<formControlPr xmlns="http://schemas.microsoft.com/office/spreadsheetml/2009/9/main" objectType="Drop" dropStyle="combo" dx="22" fmlaLink="Calc!$E$59" fmlaRange="DropDown_RA_PA" noThreeD="1" sel="1" val="0"/>
</file>

<file path=xl/ctrlProps/ctrlProp101.xml><?xml version="1.0" encoding="utf-8"?>
<formControlPr xmlns="http://schemas.microsoft.com/office/spreadsheetml/2009/9/main" objectType="Drop" dropStyle="combo" dx="22" fmlaLink="Calc!$F$59" fmlaRange="DropDown_RA_PA_LengthAndPercentage" noThreeD="1" sel="1" val="0"/>
</file>

<file path=xl/ctrlProps/ctrlProp102.xml><?xml version="1.0" encoding="utf-8"?>
<formControlPr xmlns="http://schemas.microsoft.com/office/spreadsheetml/2009/9/main" objectType="Drop" dropLines="4" dropStyle="combo" dx="22" fmlaLink="$Y$11" fmlaRange="DropDown_Period" noThreeD="1" sel="1" val="0"/>
</file>

<file path=xl/ctrlProps/ctrlProp103.xml><?xml version="1.0" encoding="utf-8"?>
<formControlPr xmlns="http://schemas.microsoft.com/office/spreadsheetml/2009/9/main" objectType="Drop" dropLines="4" dropStyle="combo" dx="22" fmlaLink="$Y$12" fmlaRange="DropDown_Period" noThreeD="1" sel="1" val="0"/>
</file>

<file path=xl/ctrlProps/ctrlProp104.xml><?xml version="1.0" encoding="utf-8"?>
<formControlPr xmlns="http://schemas.microsoft.com/office/spreadsheetml/2009/9/main" objectType="Drop" dropLines="4" dropStyle="combo" dx="22" fmlaLink="$Y$13" fmlaRange="DropDown_Period" noThreeD="1" sel="1" val="0"/>
</file>

<file path=xl/ctrlProps/ctrlProp105.xml><?xml version="1.0" encoding="utf-8"?>
<formControlPr xmlns="http://schemas.microsoft.com/office/spreadsheetml/2009/9/main" objectType="Drop" dropLines="4" dropStyle="combo" dx="22" fmlaLink="$Y$14" fmlaRange="DropDown_Period" noThreeD="1" sel="1" val="0"/>
</file>

<file path=xl/ctrlProps/ctrlProp106.xml><?xml version="1.0" encoding="utf-8"?>
<formControlPr xmlns="http://schemas.microsoft.com/office/spreadsheetml/2009/9/main" objectType="Drop" dropLines="4" dropStyle="combo" dx="22" fmlaLink="$Y$15" fmlaRange="DropDown_Period" noThreeD="1" sel="1" val="0"/>
</file>

<file path=xl/ctrlProps/ctrlProp107.xml><?xml version="1.0" encoding="utf-8"?>
<formControlPr xmlns="http://schemas.microsoft.com/office/spreadsheetml/2009/9/main" objectType="Drop" dropLines="4" dropStyle="combo" dx="22" fmlaLink="$Y$16" fmlaRange="DropDown_Period" noThreeD="1" sel="1" val="0"/>
</file>

<file path=xl/ctrlProps/ctrlProp108.xml><?xml version="1.0" encoding="utf-8"?>
<formControlPr xmlns="http://schemas.microsoft.com/office/spreadsheetml/2009/9/main" objectType="Drop" dropLines="4" dropStyle="combo" dx="22" fmlaLink="$Y$17" fmlaRange="DropDown_Period" noThreeD="1" sel="1" val="0"/>
</file>

<file path=xl/ctrlProps/ctrlProp109.xml><?xml version="1.0" encoding="utf-8"?>
<formControlPr xmlns="http://schemas.microsoft.com/office/spreadsheetml/2009/9/main" objectType="Drop" dropLines="4" dropStyle="combo" dx="22" fmlaLink="Y$18" fmlaRange="DropDown_Period" noThreeD="1" sel="1" val="0"/>
</file>

<file path=xl/ctrlProps/ctrlProp11.xml><?xml version="1.0" encoding="utf-8"?>
<formControlPr xmlns="http://schemas.microsoft.com/office/spreadsheetml/2009/9/main" objectType="CheckBox" fmlaLink="Data_Exclude_OtherCosts" lockText="1" noThreeD="1"/>
</file>

<file path=xl/ctrlProps/ctrlProp110.xml><?xml version="1.0" encoding="utf-8"?>
<formControlPr xmlns="http://schemas.microsoft.com/office/spreadsheetml/2009/9/main" objectType="Drop" dropLines="4" dropStyle="combo" dx="22" fmlaLink="$Y$19" fmlaRange="DropDown_Period" noThreeD="1" sel="1" val="0"/>
</file>

<file path=xl/ctrlProps/ctrlProp111.xml><?xml version="1.0" encoding="utf-8"?>
<formControlPr xmlns="http://schemas.microsoft.com/office/spreadsheetml/2009/9/main" objectType="Drop" dropLines="4" dropStyle="combo" dx="22" fmlaLink="$Y$20" fmlaRange="DropDown_Period" noThreeD="1" sel="1" val="0"/>
</file>

<file path=xl/ctrlProps/ctrlProp112.xml><?xml version="1.0" encoding="utf-8"?>
<formControlPr xmlns="http://schemas.microsoft.com/office/spreadsheetml/2009/9/main" objectType="Drop" dropLines="4" dropStyle="combo" dx="22" fmlaLink="$Y$21" fmlaRange="DropDown_Period" noThreeD="1" sel="1" val="0"/>
</file>

<file path=xl/ctrlProps/ctrlProp113.xml><?xml version="1.0" encoding="utf-8"?>
<formControlPr xmlns="http://schemas.microsoft.com/office/spreadsheetml/2009/9/main" objectType="Drop" dropLines="4" dropStyle="combo" dx="22" fmlaLink="$Y$22" fmlaRange="DropDown_Period" noThreeD="1" sel="1" val="0"/>
</file>

<file path=xl/ctrlProps/ctrlProp114.xml><?xml version="1.0" encoding="utf-8"?>
<formControlPr xmlns="http://schemas.microsoft.com/office/spreadsheetml/2009/9/main" objectType="Drop" dropLines="4" dropStyle="combo" dx="22" fmlaLink="$Y$23" fmlaRange="DropDown_Period" noThreeD="1" sel="1" val="0"/>
</file>

<file path=xl/ctrlProps/ctrlProp115.xml><?xml version="1.0" encoding="utf-8"?>
<formControlPr xmlns="http://schemas.microsoft.com/office/spreadsheetml/2009/9/main" objectType="Drop" dropLines="4" dropStyle="combo" dx="22" fmlaLink="$Y$24" fmlaRange="DropDown_Period" noThreeD="1" sel="1" val="0"/>
</file>

<file path=xl/ctrlProps/ctrlProp116.xml><?xml version="1.0" encoding="utf-8"?>
<formControlPr xmlns="http://schemas.microsoft.com/office/spreadsheetml/2009/9/main" objectType="Drop" dropLines="4" dropStyle="combo" dx="22" fmlaLink="$Y$25" fmlaRange="DropDown_Period" noThreeD="1" sel="1" val="0"/>
</file>

<file path=xl/ctrlProps/ctrlProp117.xml><?xml version="1.0" encoding="utf-8"?>
<formControlPr xmlns="http://schemas.microsoft.com/office/spreadsheetml/2009/9/main" objectType="Drop" dropLines="4" dropStyle="combo" dx="22" fmlaLink="$Y$26" fmlaRange="DropDown_Period" noThreeD="1" sel="1" val="0"/>
</file>

<file path=xl/ctrlProps/ctrlProp118.xml><?xml version="1.0" encoding="utf-8"?>
<formControlPr xmlns="http://schemas.microsoft.com/office/spreadsheetml/2009/9/main" objectType="Drop" dropLines="4" dropStyle="combo" dx="22" fmlaLink="$Y$27" fmlaRange="DropDown_Period" noThreeD="1" sel="1" val="0"/>
</file>

<file path=xl/ctrlProps/ctrlProp119.xml><?xml version="1.0" encoding="utf-8"?>
<formControlPr xmlns="http://schemas.microsoft.com/office/spreadsheetml/2009/9/main" objectType="Drop" dropLines="4" dropStyle="combo" dx="22" fmlaLink="$Y$28" fmlaRange="DropDown_Period" noThreeD="1" sel="1" val="0"/>
</file>

<file path=xl/ctrlProps/ctrlProp12.xml><?xml version="1.0" encoding="utf-8"?>
<formControlPr xmlns="http://schemas.microsoft.com/office/spreadsheetml/2009/9/main" objectType="CheckBox" fmlaLink="Data_Exclude_NonUWSubawardsExceeding25K" lockText="1" noThreeD="1"/>
</file>

<file path=xl/ctrlProps/ctrlProp120.xml><?xml version="1.0" encoding="utf-8"?>
<formControlPr xmlns="http://schemas.microsoft.com/office/spreadsheetml/2009/9/main" objectType="Drop" dropLines="4" dropStyle="combo" dx="22" fmlaLink="$Y$29" fmlaRange="DropDown_Period" noThreeD="1" sel="1" val="0"/>
</file>

<file path=xl/ctrlProps/ctrlProp121.xml><?xml version="1.0" encoding="utf-8"?>
<formControlPr xmlns="http://schemas.microsoft.com/office/spreadsheetml/2009/9/main" objectType="Drop" dropLines="4" dropStyle="combo" dx="22" fmlaLink="$Y$30" fmlaRange="DropDown_Period" noThreeD="1" sel="1" val="0"/>
</file>

<file path=xl/ctrlProps/ctrlProp122.xml><?xml version="1.0" encoding="utf-8"?>
<formControlPr xmlns="http://schemas.microsoft.com/office/spreadsheetml/2009/9/main" objectType="Drop" dropLines="14" dropStyle="combo" dx="22" fmlaLink="Calc!$D$61" fmlaRange="DropDown_RAAreaSelection" noThreeD="1" sel="1" val="0"/>
</file>

<file path=xl/ctrlProps/ctrlProp123.xml><?xml version="1.0" encoding="utf-8"?>
<formControlPr xmlns="http://schemas.microsoft.com/office/spreadsheetml/2009/9/main" objectType="Drop" dropStyle="combo" dx="22" fmlaLink="Calc!$E$61" fmlaRange="DropDown_RA_PA" noThreeD="1" sel="1" val="0"/>
</file>

<file path=xl/ctrlProps/ctrlProp124.xml><?xml version="1.0" encoding="utf-8"?>
<formControlPr xmlns="http://schemas.microsoft.com/office/spreadsheetml/2009/9/main" objectType="Drop" dropStyle="combo" dx="22" fmlaLink="Calc!$F$61" fmlaRange="DropDown_RA_PA_LengthAndPercentage" noThreeD="1" sel="1" val="0"/>
</file>

<file path=xl/ctrlProps/ctrlProp125.xml><?xml version="1.0" encoding="utf-8"?>
<formControlPr xmlns="http://schemas.microsoft.com/office/spreadsheetml/2009/9/main" objectType="Drop" dropLines="14" dropStyle="combo" dx="22" fmlaLink="Calc!$D$62" fmlaRange="DropDown_RAAreaSelection" noThreeD="1" sel="1" val="0"/>
</file>

<file path=xl/ctrlProps/ctrlProp126.xml><?xml version="1.0" encoding="utf-8"?>
<formControlPr xmlns="http://schemas.microsoft.com/office/spreadsheetml/2009/9/main" objectType="Drop" dropStyle="combo" dx="22" fmlaLink="Calc!$E$62" fmlaRange="DropDown_RA_PA" noThreeD="1" sel="1" val="0"/>
</file>

<file path=xl/ctrlProps/ctrlProp127.xml><?xml version="1.0" encoding="utf-8"?>
<formControlPr xmlns="http://schemas.microsoft.com/office/spreadsheetml/2009/9/main" objectType="Drop" dropStyle="combo" dx="22" fmlaLink="Calc!$F$62" fmlaRange="DropDown_RA_PA_LengthAndPercentage" noThreeD="1" sel="1" val="0"/>
</file>

<file path=xl/ctrlProps/ctrlProp128.xml><?xml version="1.0" encoding="utf-8"?>
<formControlPr xmlns="http://schemas.microsoft.com/office/spreadsheetml/2009/9/main" objectType="Drop" dropLines="14" dropStyle="combo" dx="22" fmlaLink="Calc!$D$63" fmlaRange="DropDown_RAAreaSelection" noThreeD="1" sel="1" val="0"/>
</file>

<file path=xl/ctrlProps/ctrlProp129.xml><?xml version="1.0" encoding="utf-8"?>
<formControlPr xmlns="http://schemas.microsoft.com/office/spreadsheetml/2009/9/main" objectType="Drop" dropStyle="combo" dx="22" fmlaLink="Calc!$E$63" fmlaRange="DropDown_RA_PA" noThreeD="1" sel="1" val="0"/>
</file>

<file path=xl/ctrlProps/ctrlProp13.xml><?xml version="1.0" encoding="utf-8"?>
<formControlPr xmlns="http://schemas.microsoft.com/office/spreadsheetml/2009/9/main" objectType="CheckBox" fmlaLink="'Drop-Down_Options'!$E$3" lockText="1" noThreeD="1"/>
</file>

<file path=xl/ctrlProps/ctrlProp130.xml><?xml version="1.0" encoding="utf-8"?>
<formControlPr xmlns="http://schemas.microsoft.com/office/spreadsheetml/2009/9/main" objectType="Drop" dropStyle="combo" dx="22" fmlaLink="Calc!$F$63" fmlaRange="DropDown_RA_PA_LengthAndPercentage" noThreeD="1" sel="1" val="0"/>
</file>

<file path=xl/ctrlProps/ctrlProp131.xml><?xml version="1.0" encoding="utf-8"?>
<formControlPr xmlns="http://schemas.microsoft.com/office/spreadsheetml/2009/9/main" objectType="Drop" dropLines="14" dropStyle="combo" dx="22" fmlaLink="Calc!$D$64" fmlaRange="DropDown_RAAreaSelection" noThreeD="1" sel="1" val="0"/>
</file>

<file path=xl/ctrlProps/ctrlProp132.xml><?xml version="1.0" encoding="utf-8"?>
<formControlPr xmlns="http://schemas.microsoft.com/office/spreadsheetml/2009/9/main" objectType="Drop" dropStyle="combo" dx="22" fmlaLink="Calc!$E$64" fmlaRange="DropDown_RA_PA" noThreeD="1" sel="1" val="0"/>
</file>

<file path=xl/ctrlProps/ctrlProp133.xml><?xml version="1.0" encoding="utf-8"?>
<formControlPr xmlns="http://schemas.microsoft.com/office/spreadsheetml/2009/9/main" objectType="Drop" dropStyle="combo" dx="22" fmlaLink="Calc!$F$64" fmlaRange="DropDown_RA_PA_LengthAndPercentage" noThreeD="1" sel="1" val="0"/>
</file>

<file path=xl/ctrlProps/ctrlProp134.xml><?xml version="1.0" encoding="utf-8"?>
<formControlPr xmlns="http://schemas.microsoft.com/office/spreadsheetml/2009/9/main" objectType="Drop" dropLines="14" dropStyle="combo" dx="22" fmlaLink="Calc!$D$60" fmlaRange="DropDown_RAAreaSelection" noThreeD="1" sel="1" val="0"/>
</file>

<file path=xl/ctrlProps/ctrlProp135.xml><?xml version="1.0" encoding="utf-8"?>
<formControlPr xmlns="http://schemas.microsoft.com/office/spreadsheetml/2009/9/main" objectType="Drop" dropStyle="combo" dx="22" fmlaLink="Calc!$E$60" fmlaRange="DropDown_RA_PA" noThreeD="1" sel="1" val="0"/>
</file>

<file path=xl/ctrlProps/ctrlProp136.xml><?xml version="1.0" encoding="utf-8"?>
<formControlPr xmlns="http://schemas.microsoft.com/office/spreadsheetml/2009/9/main" objectType="Drop" dropStyle="combo" dx="22" fmlaLink="Calc!$F$60" fmlaRange="DropDown_RA_PA_LengthAndPercentage" noThreeD="1" sel="1" val="0"/>
</file>

<file path=xl/ctrlProps/ctrlProp137.xml><?xml version="1.0" encoding="utf-8"?>
<formControlPr xmlns="http://schemas.microsoft.com/office/spreadsheetml/2009/9/main" objectType="Drop" dropLines="4" dropStyle="combo" dx="22" fmlaLink="$Y$11" fmlaRange="DropDown_Period" noThreeD="1" sel="1" val="0"/>
</file>

<file path=xl/ctrlProps/ctrlProp138.xml><?xml version="1.0" encoding="utf-8"?>
<formControlPr xmlns="http://schemas.microsoft.com/office/spreadsheetml/2009/9/main" objectType="Drop" dropLines="4" dropStyle="combo" dx="22" fmlaLink="$Y$12" fmlaRange="DropDown_Period" noThreeD="1" sel="1" val="0"/>
</file>

<file path=xl/ctrlProps/ctrlProp139.xml><?xml version="1.0" encoding="utf-8"?>
<formControlPr xmlns="http://schemas.microsoft.com/office/spreadsheetml/2009/9/main" objectType="Drop" dropLines="4" dropStyle="combo" dx="22" fmlaLink="$Y$13" fmlaRange="DropDown_Period" noThreeD="1" sel="1" val="0"/>
</file>

<file path=xl/ctrlProps/ctrlProp14.xml><?xml version="1.0" encoding="utf-8"?>
<formControlPr xmlns="http://schemas.microsoft.com/office/spreadsheetml/2009/9/main" objectType="Drop" dropLines="6" dropStyle="combo" dx="22" fmlaLink="'Drop-Down_Options'!$C$92" fmlaRange="DropDown_FA_RateTypes" noThreeD="1" sel="2" val="0"/>
</file>

<file path=xl/ctrlProps/ctrlProp140.xml><?xml version="1.0" encoding="utf-8"?>
<formControlPr xmlns="http://schemas.microsoft.com/office/spreadsheetml/2009/9/main" objectType="Drop" dropLines="4" dropStyle="combo" dx="22" fmlaLink="$Y$14" fmlaRange="DropDown_Period" noThreeD="1" sel="1" val="0"/>
</file>

<file path=xl/ctrlProps/ctrlProp141.xml><?xml version="1.0" encoding="utf-8"?>
<formControlPr xmlns="http://schemas.microsoft.com/office/spreadsheetml/2009/9/main" objectType="Drop" dropLines="4" dropStyle="combo" dx="22" fmlaLink="$Y$15" fmlaRange="DropDown_Period" noThreeD="1" sel="1" val="0"/>
</file>

<file path=xl/ctrlProps/ctrlProp142.xml><?xml version="1.0" encoding="utf-8"?>
<formControlPr xmlns="http://schemas.microsoft.com/office/spreadsheetml/2009/9/main" objectType="Drop" dropLines="4" dropStyle="combo" dx="22" fmlaLink="$Y$16" fmlaRange="DropDown_Period" noThreeD="1" sel="1" val="0"/>
</file>

<file path=xl/ctrlProps/ctrlProp143.xml><?xml version="1.0" encoding="utf-8"?>
<formControlPr xmlns="http://schemas.microsoft.com/office/spreadsheetml/2009/9/main" objectType="Drop" dropLines="4" dropStyle="combo" dx="22" fmlaLink="$Y$17" fmlaRange="DropDown_Period" noThreeD="1" sel="1" val="0"/>
</file>

<file path=xl/ctrlProps/ctrlProp144.xml><?xml version="1.0" encoding="utf-8"?>
<formControlPr xmlns="http://schemas.microsoft.com/office/spreadsheetml/2009/9/main" objectType="Drop" dropLines="4" dropStyle="combo" dx="22" fmlaLink="Y$18" fmlaRange="DropDown_Period" noThreeD="1" sel="1" val="0"/>
</file>

<file path=xl/ctrlProps/ctrlProp145.xml><?xml version="1.0" encoding="utf-8"?>
<formControlPr xmlns="http://schemas.microsoft.com/office/spreadsheetml/2009/9/main" objectType="Drop" dropLines="4" dropStyle="combo" dx="22" fmlaLink="$Y$19" fmlaRange="DropDown_Period" noThreeD="1" sel="1" val="0"/>
</file>

<file path=xl/ctrlProps/ctrlProp146.xml><?xml version="1.0" encoding="utf-8"?>
<formControlPr xmlns="http://schemas.microsoft.com/office/spreadsheetml/2009/9/main" objectType="Drop" dropLines="4" dropStyle="combo" dx="22" fmlaLink="$Y$20" fmlaRange="DropDown_Period" noThreeD="1" sel="1" val="0"/>
</file>

<file path=xl/ctrlProps/ctrlProp147.xml><?xml version="1.0" encoding="utf-8"?>
<formControlPr xmlns="http://schemas.microsoft.com/office/spreadsheetml/2009/9/main" objectType="Drop" dropLines="4" dropStyle="combo" dx="22" fmlaLink="$Y$21" fmlaRange="DropDown_Period" noThreeD="1" sel="1" val="0"/>
</file>

<file path=xl/ctrlProps/ctrlProp148.xml><?xml version="1.0" encoding="utf-8"?>
<formControlPr xmlns="http://schemas.microsoft.com/office/spreadsheetml/2009/9/main" objectType="Drop" dropLines="4" dropStyle="combo" dx="22" fmlaLink="$Y$22" fmlaRange="DropDown_Period" noThreeD="1" sel="1" val="0"/>
</file>

<file path=xl/ctrlProps/ctrlProp149.xml><?xml version="1.0" encoding="utf-8"?>
<formControlPr xmlns="http://schemas.microsoft.com/office/spreadsheetml/2009/9/main" objectType="Drop" dropLines="4" dropStyle="combo" dx="22" fmlaLink="$Y$23" fmlaRange="DropDown_Period" noThreeD="1" sel="1" val="0"/>
</file>

<file path=xl/ctrlProps/ctrlProp15.xml><?xml version="1.0" encoding="utf-8"?>
<formControlPr xmlns="http://schemas.microsoft.com/office/spreadsheetml/2009/9/main" objectType="Drop" dropLines="5" dropStyle="combo" dx="22" fmlaLink="$L$11" fmlaRange="Dropdown_Role" noThreeD="1" sel="1" val="0"/>
</file>

<file path=xl/ctrlProps/ctrlProp150.xml><?xml version="1.0" encoding="utf-8"?>
<formControlPr xmlns="http://schemas.microsoft.com/office/spreadsheetml/2009/9/main" objectType="Drop" dropLines="4" dropStyle="combo" dx="22" fmlaLink="$Y$24" fmlaRange="DropDown_Period" noThreeD="1" sel="1" val="0"/>
</file>

<file path=xl/ctrlProps/ctrlProp151.xml><?xml version="1.0" encoding="utf-8"?>
<formControlPr xmlns="http://schemas.microsoft.com/office/spreadsheetml/2009/9/main" objectType="Drop" dropLines="4" dropStyle="combo" dx="22" fmlaLink="$Y$25" fmlaRange="DropDown_Period" noThreeD="1" sel="1" val="0"/>
</file>

<file path=xl/ctrlProps/ctrlProp152.xml><?xml version="1.0" encoding="utf-8"?>
<formControlPr xmlns="http://schemas.microsoft.com/office/spreadsheetml/2009/9/main" objectType="Drop" dropLines="4" dropStyle="combo" dx="22" fmlaLink="$Y$26" fmlaRange="DropDown_Period" noThreeD="1" sel="1" val="0"/>
</file>

<file path=xl/ctrlProps/ctrlProp153.xml><?xml version="1.0" encoding="utf-8"?>
<formControlPr xmlns="http://schemas.microsoft.com/office/spreadsheetml/2009/9/main" objectType="Drop" dropLines="4" dropStyle="combo" dx="22" fmlaLink="$Y$27" fmlaRange="DropDown_Period" noThreeD="1" sel="1" val="0"/>
</file>

<file path=xl/ctrlProps/ctrlProp154.xml><?xml version="1.0" encoding="utf-8"?>
<formControlPr xmlns="http://schemas.microsoft.com/office/spreadsheetml/2009/9/main" objectType="Drop" dropLines="4" dropStyle="combo" dx="22" fmlaLink="$Y$28" fmlaRange="DropDown_Period" noThreeD="1" sel="1" val="0"/>
</file>

<file path=xl/ctrlProps/ctrlProp155.xml><?xml version="1.0" encoding="utf-8"?>
<formControlPr xmlns="http://schemas.microsoft.com/office/spreadsheetml/2009/9/main" objectType="Drop" dropLines="4" dropStyle="combo" dx="22" fmlaLink="$Y$29" fmlaRange="DropDown_Period" noThreeD="1" sel="1" val="0"/>
</file>

<file path=xl/ctrlProps/ctrlProp156.xml><?xml version="1.0" encoding="utf-8"?>
<formControlPr xmlns="http://schemas.microsoft.com/office/spreadsheetml/2009/9/main" objectType="Drop" dropLines="4" dropStyle="combo" dx="22" fmlaLink="$Y$30" fmlaRange="DropDown_Period" noThreeD="1" sel="1" val="0"/>
</file>

<file path=xl/ctrlProps/ctrlProp157.xml><?xml version="1.0" encoding="utf-8"?>
<formControlPr xmlns="http://schemas.microsoft.com/office/spreadsheetml/2009/9/main" objectType="Drop" dropLines="14" dropStyle="combo" dx="22" fmlaLink="Calc!$D$66" fmlaRange="DropDown_RAAreaSelection" noThreeD="1" sel="1" val="0"/>
</file>

<file path=xl/ctrlProps/ctrlProp158.xml><?xml version="1.0" encoding="utf-8"?>
<formControlPr xmlns="http://schemas.microsoft.com/office/spreadsheetml/2009/9/main" objectType="Drop" dropStyle="combo" dx="22" fmlaLink="Calc!$E$66" fmlaRange="DropDown_RA_PA" noThreeD="1" sel="1" val="0"/>
</file>

<file path=xl/ctrlProps/ctrlProp159.xml><?xml version="1.0" encoding="utf-8"?>
<formControlPr xmlns="http://schemas.microsoft.com/office/spreadsheetml/2009/9/main" objectType="Drop" dropStyle="combo" dx="22" fmlaLink="Calc!$F$66" fmlaRange="DropDown_RA_PA_LengthAndPercentage" noThreeD="1" sel="1" val="0"/>
</file>

<file path=xl/ctrlProps/ctrlProp16.xml><?xml version="1.0" encoding="utf-8"?>
<formControlPr xmlns="http://schemas.microsoft.com/office/spreadsheetml/2009/9/main" objectType="Drop" dropLines="5" dropStyle="combo" dx="22" fmlaLink="$O$11" fmlaRange="DropDown_PayBasis" noThreeD="1" sel="1" val="0"/>
</file>

<file path=xl/ctrlProps/ctrlProp160.xml><?xml version="1.0" encoding="utf-8"?>
<formControlPr xmlns="http://schemas.microsoft.com/office/spreadsheetml/2009/9/main" objectType="Drop" dropLines="14" dropStyle="combo" dx="22" fmlaLink="Calc!$D$67" fmlaRange="DropDown_RAAreaSelection" noThreeD="1" sel="1" val="0"/>
</file>

<file path=xl/ctrlProps/ctrlProp161.xml><?xml version="1.0" encoding="utf-8"?>
<formControlPr xmlns="http://schemas.microsoft.com/office/spreadsheetml/2009/9/main" objectType="Drop" dropStyle="combo" dx="22" fmlaLink="Calc!$E$67" fmlaRange="DropDown_RA_PA" noThreeD="1" sel="1" val="0"/>
</file>

<file path=xl/ctrlProps/ctrlProp162.xml><?xml version="1.0" encoding="utf-8"?>
<formControlPr xmlns="http://schemas.microsoft.com/office/spreadsheetml/2009/9/main" objectType="Drop" dropStyle="combo" dx="22" fmlaLink="Calc!$F$67" fmlaRange="DropDown_RA_PA_LengthAndPercentage" noThreeD="1" sel="1" val="0"/>
</file>

<file path=xl/ctrlProps/ctrlProp163.xml><?xml version="1.0" encoding="utf-8"?>
<formControlPr xmlns="http://schemas.microsoft.com/office/spreadsheetml/2009/9/main" objectType="Drop" dropLines="14" dropStyle="combo" dx="22" fmlaLink="Calc!$D$68" fmlaRange="DropDown_RAAreaSelection" noThreeD="1" sel="1" val="0"/>
</file>

<file path=xl/ctrlProps/ctrlProp164.xml><?xml version="1.0" encoding="utf-8"?>
<formControlPr xmlns="http://schemas.microsoft.com/office/spreadsheetml/2009/9/main" objectType="Drop" dropStyle="combo" dx="22" fmlaLink="Calc!$E$68" fmlaRange="DropDown_RA_PA" noThreeD="1" sel="1" val="0"/>
</file>

<file path=xl/ctrlProps/ctrlProp165.xml><?xml version="1.0" encoding="utf-8"?>
<formControlPr xmlns="http://schemas.microsoft.com/office/spreadsheetml/2009/9/main" objectType="Drop" dropStyle="combo" dx="22" fmlaLink="Calc!$F$68" fmlaRange="DropDown_RA_PA_LengthAndPercentage" noThreeD="1" sel="1" val="0"/>
</file>

<file path=xl/ctrlProps/ctrlProp166.xml><?xml version="1.0" encoding="utf-8"?>
<formControlPr xmlns="http://schemas.microsoft.com/office/spreadsheetml/2009/9/main" objectType="Drop" dropLines="14" dropStyle="combo" dx="22" fmlaLink="Calc!$D$69" fmlaRange="DropDown_RAAreaSelection" noThreeD="1" sel="1" val="0"/>
</file>

<file path=xl/ctrlProps/ctrlProp167.xml><?xml version="1.0" encoding="utf-8"?>
<formControlPr xmlns="http://schemas.microsoft.com/office/spreadsheetml/2009/9/main" objectType="Drop" dropStyle="combo" dx="22" fmlaLink="Calc!$E$69" fmlaRange="DropDown_RA_PA" noThreeD="1" sel="1" val="0"/>
</file>

<file path=xl/ctrlProps/ctrlProp168.xml><?xml version="1.0" encoding="utf-8"?>
<formControlPr xmlns="http://schemas.microsoft.com/office/spreadsheetml/2009/9/main" objectType="Drop" dropStyle="combo" dx="22" fmlaLink="Calc!$F$69" fmlaRange="DropDown_RA_PA_LengthAndPercentage" noThreeD="1" sel="1" val="0"/>
</file>

<file path=xl/ctrlProps/ctrlProp169.xml><?xml version="1.0" encoding="utf-8"?>
<formControlPr xmlns="http://schemas.microsoft.com/office/spreadsheetml/2009/9/main" objectType="Drop" dropLines="14" dropStyle="combo" dx="22" fmlaLink="Calc!$D$65" fmlaRange="DropDown_RAAreaSelection" noThreeD="1" sel="1" val="0"/>
</file>

<file path=xl/ctrlProps/ctrlProp17.xml><?xml version="1.0" encoding="utf-8"?>
<formControlPr xmlns="http://schemas.microsoft.com/office/spreadsheetml/2009/9/main" objectType="Drop" dropLines="4" dropStyle="combo" dx="22" fmlaLink="$Y$11" fmlaRange="DropDown_Period" noThreeD="1" sel="1" val="0"/>
</file>

<file path=xl/ctrlProps/ctrlProp170.xml><?xml version="1.0" encoding="utf-8"?>
<formControlPr xmlns="http://schemas.microsoft.com/office/spreadsheetml/2009/9/main" objectType="Drop" dropStyle="combo" dx="22" fmlaLink="Calc!$E$65" fmlaRange="DropDown_RA_PA" noThreeD="1" sel="1" val="0"/>
</file>

<file path=xl/ctrlProps/ctrlProp171.xml><?xml version="1.0" encoding="utf-8"?>
<formControlPr xmlns="http://schemas.microsoft.com/office/spreadsheetml/2009/9/main" objectType="Drop" dropStyle="combo" dx="22" fmlaLink="Calc!$F$65" fmlaRange="DropDown_RA_PA_LengthAndPercentage" noThreeD="1" sel="1" val="0"/>
</file>

<file path=xl/ctrlProps/ctrlProp172.xml><?xml version="1.0" encoding="utf-8"?>
<formControlPr xmlns="http://schemas.microsoft.com/office/spreadsheetml/2009/9/main" objectType="Drop" dropLines="4" dropStyle="combo" dx="22" fmlaLink="$Y$11" fmlaRange="DropDown_Period" noThreeD="1" sel="1" val="0"/>
</file>

<file path=xl/ctrlProps/ctrlProp173.xml><?xml version="1.0" encoding="utf-8"?>
<formControlPr xmlns="http://schemas.microsoft.com/office/spreadsheetml/2009/9/main" objectType="Drop" dropLines="4" dropStyle="combo" dx="22" fmlaLink="$Y$12" fmlaRange="DropDown_Period" noThreeD="1" sel="1" val="0"/>
</file>

<file path=xl/ctrlProps/ctrlProp174.xml><?xml version="1.0" encoding="utf-8"?>
<formControlPr xmlns="http://schemas.microsoft.com/office/spreadsheetml/2009/9/main" objectType="Drop" dropLines="4" dropStyle="combo" dx="22" fmlaLink="$Y$13" fmlaRange="DropDown_Period" noThreeD="1" sel="1" val="0"/>
</file>

<file path=xl/ctrlProps/ctrlProp175.xml><?xml version="1.0" encoding="utf-8"?>
<formControlPr xmlns="http://schemas.microsoft.com/office/spreadsheetml/2009/9/main" objectType="Drop" dropLines="4" dropStyle="combo" dx="22" fmlaLink="$Y$14" fmlaRange="DropDown_Period" noThreeD="1" sel="1" val="0"/>
</file>

<file path=xl/ctrlProps/ctrlProp176.xml><?xml version="1.0" encoding="utf-8"?>
<formControlPr xmlns="http://schemas.microsoft.com/office/spreadsheetml/2009/9/main" objectType="Drop" dropLines="4" dropStyle="combo" dx="22" fmlaLink="$Y$15" fmlaRange="DropDown_Period" noThreeD="1" sel="1" val="0"/>
</file>

<file path=xl/ctrlProps/ctrlProp177.xml><?xml version="1.0" encoding="utf-8"?>
<formControlPr xmlns="http://schemas.microsoft.com/office/spreadsheetml/2009/9/main" objectType="Drop" dropLines="4" dropStyle="combo" dx="22" fmlaLink="$Y$16" fmlaRange="DropDown_Period" noThreeD="1" sel="1" val="0"/>
</file>

<file path=xl/ctrlProps/ctrlProp178.xml><?xml version="1.0" encoding="utf-8"?>
<formControlPr xmlns="http://schemas.microsoft.com/office/spreadsheetml/2009/9/main" objectType="Drop" dropLines="4" dropStyle="combo" dx="22" fmlaLink="$Y$17" fmlaRange="DropDown_Period" noThreeD="1" sel="1" val="0"/>
</file>

<file path=xl/ctrlProps/ctrlProp179.xml><?xml version="1.0" encoding="utf-8"?>
<formControlPr xmlns="http://schemas.microsoft.com/office/spreadsheetml/2009/9/main" objectType="Drop" dropLines="4" dropStyle="combo" dx="22" fmlaLink="Y$18" fmlaRange="DropDown_Period" noThreeD="1" sel="1" val="0"/>
</file>

<file path=xl/ctrlProps/ctrlProp18.xml><?xml version="1.0" encoding="utf-8"?>
<formControlPr xmlns="http://schemas.microsoft.com/office/spreadsheetml/2009/9/main" objectType="Drop" dropLines="5" dropStyle="combo" dx="22" fmlaLink="$L$12" fmlaRange="Dropdown_Role" noThreeD="1" sel="1" val="0"/>
</file>

<file path=xl/ctrlProps/ctrlProp180.xml><?xml version="1.0" encoding="utf-8"?>
<formControlPr xmlns="http://schemas.microsoft.com/office/spreadsheetml/2009/9/main" objectType="Drop" dropLines="4" dropStyle="combo" dx="22" fmlaLink="$Y$19" fmlaRange="DropDown_Period" noThreeD="1" sel="1" val="0"/>
</file>

<file path=xl/ctrlProps/ctrlProp181.xml><?xml version="1.0" encoding="utf-8"?>
<formControlPr xmlns="http://schemas.microsoft.com/office/spreadsheetml/2009/9/main" objectType="Drop" dropLines="4" dropStyle="combo" dx="22" fmlaLink="$Y$20" fmlaRange="DropDown_Period" noThreeD="1" sel="1" val="0"/>
</file>

<file path=xl/ctrlProps/ctrlProp182.xml><?xml version="1.0" encoding="utf-8"?>
<formControlPr xmlns="http://schemas.microsoft.com/office/spreadsheetml/2009/9/main" objectType="Drop" dropLines="4" dropStyle="combo" dx="22" fmlaLink="$Y$21" fmlaRange="DropDown_Period" noThreeD="1" sel="1" val="0"/>
</file>

<file path=xl/ctrlProps/ctrlProp183.xml><?xml version="1.0" encoding="utf-8"?>
<formControlPr xmlns="http://schemas.microsoft.com/office/spreadsheetml/2009/9/main" objectType="Drop" dropLines="4" dropStyle="combo" dx="22" fmlaLink="$Y$22" fmlaRange="DropDown_Period" noThreeD="1" sel="1" val="0"/>
</file>

<file path=xl/ctrlProps/ctrlProp184.xml><?xml version="1.0" encoding="utf-8"?>
<formControlPr xmlns="http://schemas.microsoft.com/office/spreadsheetml/2009/9/main" objectType="Drop" dropLines="4" dropStyle="combo" dx="22" fmlaLink="$Y$23" fmlaRange="DropDown_Period" noThreeD="1" sel="1" val="0"/>
</file>

<file path=xl/ctrlProps/ctrlProp185.xml><?xml version="1.0" encoding="utf-8"?>
<formControlPr xmlns="http://schemas.microsoft.com/office/spreadsheetml/2009/9/main" objectType="Drop" dropLines="4" dropStyle="combo" dx="22" fmlaLink="$Y$24" fmlaRange="DropDown_Period" noThreeD="1" sel="1" val="0"/>
</file>

<file path=xl/ctrlProps/ctrlProp186.xml><?xml version="1.0" encoding="utf-8"?>
<formControlPr xmlns="http://schemas.microsoft.com/office/spreadsheetml/2009/9/main" objectType="Drop" dropLines="4" dropStyle="combo" dx="22" fmlaLink="$Y$25" fmlaRange="DropDown_Period" noThreeD="1" sel="1" val="0"/>
</file>

<file path=xl/ctrlProps/ctrlProp187.xml><?xml version="1.0" encoding="utf-8"?>
<formControlPr xmlns="http://schemas.microsoft.com/office/spreadsheetml/2009/9/main" objectType="Drop" dropLines="4" dropStyle="combo" dx="22" fmlaLink="$Y$26" fmlaRange="DropDown_Period" noThreeD="1" sel="1" val="0"/>
</file>

<file path=xl/ctrlProps/ctrlProp188.xml><?xml version="1.0" encoding="utf-8"?>
<formControlPr xmlns="http://schemas.microsoft.com/office/spreadsheetml/2009/9/main" objectType="Drop" dropLines="4" dropStyle="combo" dx="22" fmlaLink="$Y$27" fmlaRange="DropDown_Period" noThreeD="1" sel="1" val="0"/>
</file>

<file path=xl/ctrlProps/ctrlProp189.xml><?xml version="1.0" encoding="utf-8"?>
<formControlPr xmlns="http://schemas.microsoft.com/office/spreadsheetml/2009/9/main" objectType="Drop" dropLines="4" dropStyle="combo" dx="22" fmlaLink="$Y$28" fmlaRange="DropDown_Period" noThreeD="1" sel="1" val="0"/>
</file>

<file path=xl/ctrlProps/ctrlProp19.xml><?xml version="1.0" encoding="utf-8"?>
<formControlPr xmlns="http://schemas.microsoft.com/office/spreadsheetml/2009/9/main" objectType="Drop" dropLines="5" dropStyle="combo" dx="22" fmlaLink="$L$13" fmlaRange="Dropdown_Role" noThreeD="1" sel="1" val="0"/>
</file>

<file path=xl/ctrlProps/ctrlProp190.xml><?xml version="1.0" encoding="utf-8"?>
<formControlPr xmlns="http://schemas.microsoft.com/office/spreadsheetml/2009/9/main" objectType="Drop" dropLines="4" dropStyle="combo" dx="22" fmlaLink="$Y$29" fmlaRange="DropDown_Period" noThreeD="1" sel="1" val="0"/>
</file>

<file path=xl/ctrlProps/ctrlProp191.xml><?xml version="1.0" encoding="utf-8"?>
<formControlPr xmlns="http://schemas.microsoft.com/office/spreadsheetml/2009/9/main" objectType="Drop" dropLines="4" dropStyle="combo" dx="22" fmlaLink="$Y$30" fmlaRange="DropDown_Period" noThreeD="1" sel="1" val="0"/>
</file>

<file path=xl/ctrlProps/ctrlProp192.xml><?xml version="1.0" encoding="utf-8"?>
<formControlPr xmlns="http://schemas.microsoft.com/office/spreadsheetml/2009/9/main" objectType="Drop" dropLines="14" dropStyle="combo" dx="22" fmlaLink="Calc!$D$71" fmlaRange="DropDown_RAAreaSelection" noThreeD="1" sel="1" val="0"/>
</file>

<file path=xl/ctrlProps/ctrlProp193.xml><?xml version="1.0" encoding="utf-8"?>
<formControlPr xmlns="http://schemas.microsoft.com/office/spreadsheetml/2009/9/main" objectType="Drop" dropStyle="combo" dx="22" fmlaLink="Calc!$E$71" fmlaRange="DropDown_RA_PA" noThreeD="1" sel="1" val="0"/>
</file>

<file path=xl/ctrlProps/ctrlProp194.xml><?xml version="1.0" encoding="utf-8"?>
<formControlPr xmlns="http://schemas.microsoft.com/office/spreadsheetml/2009/9/main" objectType="Drop" dropStyle="combo" dx="22" fmlaLink="Calc!$F$71" fmlaRange="DropDown_RA_PA_LengthAndPercentage" noThreeD="1" sel="1" val="0"/>
</file>

<file path=xl/ctrlProps/ctrlProp195.xml><?xml version="1.0" encoding="utf-8"?>
<formControlPr xmlns="http://schemas.microsoft.com/office/spreadsheetml/2009/9/main" objectType="Drop" dropLines="14" dropStyle="combo" dx="22" fmlaLink="Calc!$D$72" fmlaRange="DropDown_RAAreaSelection" noThreeD="1" sel="1" val="0"/>
</file>

<file path=xl/ctrlProps/ctrlProp196.xml><?xml version="1.0" encoding="utf-8"?>
<formControlPr xmlns="http://schemas.microsoft.com/office/spreadsheetml/2009/9/main" objectType="Drop" dropStyle="combo" dx="22" fmlaLink="Calc!$E$72" fmlaRange="DropDown_RA_PA" noThreeD="1" sel="1" val="0"/>
</file>

<file path=xl/ctrlProps/ctrlProp197.xml><?xml version="1.0" encoding="utf-8"?>
<formControlPr xmlns="http://schemas.microsoft.com/office/spreadsheetml/2009/9/main" objectType="Drop" dropStyle="combo" dx="22" fmlaLink="Calc!$F$72" fmlaRange="DropDown_RA_PA_LengthAndPercentage" noThreeD="1" sel="1" val="0"/>
</file>

<file path=xl/ctrlProps/ctrlProp198.xml><?xml version="1.0" encoding="utf-8"?>
<formControlPr xmlns="http://schemas.microsoft.com/office/spreadsheetml/2009/9/main" objectType="Drop" dropLines="14" dropStyle="combo" dx="22" fmlaLink="Calc!$D$73" fmlaRange="DropDown_RAAreaSelection" noThreeD="1" sel="1" val="0"/>
</file>

<file path=xl/ctrlProps/ctrlProp199.xml><?xml version="1.0" encoding="utf-8"?>
<formControlPr xmlns="http://schemas.microsoft.com/office/spreadsheetml/2009/9/main" objectType="Drop" dropStyle="combo" dx="22" fmlaLink="Calc!$E$73" fmlaRange="DropDown_RA_PA" noThreeD="1" sel="1" val="0"/>
</file>

<file path=xl/ctrlProps/ctrlProp2.xml><?xml version="1.0" encoding="utf-8"?>
<formControlPr xmlns="http://schemas.microsoft.com/office/spreadsheetml/2009/9/main" objectType="Drop" dropLines="4" dropStyle="combo" dx="22" fmlaLink="'Drop-Down_Options'!$E$14" fmlaRange="DropDown_FABase" noThreeD="1" sel="3" val="0"/>
</file>

<file path=xl/ctrlProps/ctrlProp20.xml><?xml version="1.0" encoding="utf-8"?>
<formControlPr xmlns="http://schemas.microsoft.com/office/spreadsheetml/2009/9/main" objectType="Drop" dropLines="5" dropStyle="combo" dx="22" fmlaLink="$L$14" fmlaRange="Dropdown_Role" noThreeD="1" sel="1" val="0"/>
</file>

<file path=xl/ctrlProps/ctrlProp200.xml><?xml version="1.0" encoding="utf-8"?>
<formControlPr xmlns="http://schemas.microsoft.com/office/spreadsheetml/2009/9/main" objectType="Drop" dropStyle="combo" dx="22" fmlaLink="Calc!$F$73" fmlaRange="DropDown_RA_PA_LengthAndPercentage" noThreeD="1" sel="1" val="0"/>
</file>

<file path=xl/ctrlProps/ctrlProp201.xml><?xml version="1.0" encoding="utf-8"?>
<formControlPr xmlns="http://schemas.microsoft.com/office/spreadsheetml/2009/9/main" objectType="Drop" dropLines="14" dropStyle="combo" dx="22" fmlaLink="Calc!$D$74" fmlaRange="DropDown_RAAreaSelection" noThreeD="1" sel="1" val="0"/>
</file>

<file path=xl/ctrlProps/ctrlProp202.xml><?xml version="1.0" encoding="utf-8"?>
<formControlPr xmlns="http://schemas.microsoft.com/office/spreadsheetml/2009/9/main" objectType="Drop" dropStyle="combo" dx="22" fmlaLink="Calc!$E$74" fmlaRange="DropDown_RA_PA" noThreeD="1" sel="1" val="0"/>
</file>

<file path=xl/ctrlProps/ctrlProp203.xml><?xml version="1.0" encoding="utf-8"?>
<formControlPr xmlns="http://schemas.microsoft.com/office/spreadsheetml/2009/9/main" objectType="Drop" dropStyle="combo" dx="22" fmlaLink="Calc!$F$74" fmlaRange="DropDown_RA_PA_LengthAndPercentage" noThreeD="1" sel="1" val="0"/>
</file>

<file path=xl/ctrlProps/ctrlProp204.xml><?xml version="1.0" encoding="utf-8"?>
<formControlPr xmlns="http://schemas.microsoft.com/office/spreadsheetml/2009/9/main" objectType="Drop" dropLines="14" dropStyle="combo" dx="22" fmlaLink="Calc!$D$70" fmlaRange="DropDown_RAAreaSelection" noThreeD="1" sel="1" val="0"/>
</file>

<file path=xl/ctrlProps/ctrlProp205.xml><?xml version="1.0" encoding="utf-8"?>
<formControlPr xmlns="http://schemas.microsoft.com/office/spreadsheetml/2009/9/main" objectType="Drop" dropStyle="combo" dx="22" fmlaLink="Calc!$E$70" fmlaRange="DropDown_RA_PA" noThreeD="1" sel="1" val="0"/>
</file>

<file path=xl/ctrlProps/ctrlProp206.xml><?xml version="1.0" encoding="utf-8"?>
<formControlPr xmlns="http://schemas.microsoft.com/office/spreadsheetml/2009/9/main" objectType="Drop" dropStyle="combo" dx="22" fmlaLink="Calc!$F$70" fmlaRange="DropDown_RA_PA_LengthAndPercentage" noThreeD="1" sel="1" val="0"/>
</file>

<file path=xl/ctrlProps/ctrlProp207.xml><?xml version="1.0" encoding="utf-8"?>
<formControlPr xmlns="http://schemas.microsoft.com/office/spreadsheetml/2009/9/main" objectType="Drop" dropLines="4" dropStyle="combo" dx="22" fmlaLink="$Y$11" fmlaRange="DropDown_Period" noThreeD="1" sel="1" val="0"/>
</file>

<file path=xl/ctrlProps/ctrlProp208.xml><?xml version="1.0" encoding="utf-8"?>
<formControlPr xmlns="http://schemas.microsoft.com/office/spreadsheetml/2009/9/main" objectType="Drop" dropLines="4" dropStyle="combo" dx="22" fmlaLink="$Y$12" fmlaRange="DropDown_Period" noThreeD="1" sel="1" val="0"/>
</file>

<file path=xl/ctrlProps/ctrlProp209.xml><?xml version="1.0" encoding="utf-8"?>
<formControlPr xmlns="http://schemas.microsoft.com/office/spreadsheetml/2009/9/main" objectType="Drop" dropLines="4" dropStyle="combo" dx="22" fmlaLink="$Y$13" fmlaRange="DropDown_Period" noThreeD="1" sel="1" val="0"/>
</file>

<file path=xl/ctrlProps/ctrlProp21.xml><?xml version="1.0" encoding="utf-8"?>
<formControlPr xmlns="http://schemas.microsoft.com/office/spreadsheetml/2009/9/main" objectType="Drop" dropLines="5" dropStyle="combo" dx="22" fmlaLink="$L$15" fmlaRange="Dropdown_Role" noThreeD="1" sel="1" val="0"/>
</file>

<file path=xl/ctrlProps/ctrlProp210.xml><?xml version="1.0" encoding="utf-8"?>
<formControlPr xmlns="http://schemas.microsoft.com/office/spreadsheetml/2009/9/main" objectType="Drop" dropLines="4" dropStyle="combo" dx="22" fmlaLink="$Y$14" fmlaRange="DropDown_Period" noThreeD="1" sel="1" val="0"/>
</file>

<file path=xl/ctrlProps/ctrlProp211.xml><?xml version="1.0" encoding="utf-8"?>
<formControlPr xmlns="http://schemas.microsoft.com/office/spreadsheetml/2009/9/main" objectType="Drop" dropLines="4" dropStyle="combo" dx="22" fmlaLink="$Y$15" fmlaRange="DropDown_Period" noThreeD="1" sel="1" val="0"/>
</file>

<file path=xl/ctrlProps/ctrlProp212.xml><?xml version="1.0" encoding="utf-8"?>
<formControlPr xmlns="http://schemas.microsoft.com/office/spreadsheetml/2009/9/main" objectType="Drop" dropLines="4" dropStyle="combo" dx="22" fmlaLink="$Y$16" fmlaRange="DropDown_Period" noThreeD="1" sel="1" val="0"/>
</file>

<file path=xl/ctrlProps/ctrlProp213.xml><?xml version="1.0" encoding="utf-8"?>
<formControlPr xmlns="http://schemas.microsoft.com/office/spreadsheetml/2009/9/main" objectType="Drop" dropLines="4" dropStyle="combo" dx="22" fmlaLink="$Y$17" fmlaRange="DropDown_Period" noThreeD="1" sel="1" val="0"/>
</file>

<file path=xl/ctrlProps/ctrlProp214.xml><?xml version="1.0" encoding="utf-8"?>
<formControlPr xmlns="http://schemas.microsoft.com/office/spreadsheetml/2009/9/main" objectType="Drop" dropLines="4" dropStyle="combo" dx="22" fmlaLink="Y$18" fmlaRange="DropDown_Period" noThreeD="1" sel="1" val="0"/>
</file>

<file path=xl/ctrlProps/ctrlProp215.xml><?xml version="1.0" encoding="utf-8"?>
<formControlPr xmlns="http://schemas.microsoft.com/office/spreadsheetml/2009/9/main" objectType="Drop" dropLines="4" dropStyle="combo" dx="22" fmlaLink="$Y$19" fmlaRange="DropDown_Period" noThreeD="1" sel="1" val="0"/>
</file>

<file path=xl/ctrlProps/ctrlProp216.xml><?xml version="1.0" encoding="utf-8"?>
<formControlPr xmlns="http://schemas.microsoft.com/office/spreadsheetml/2009/9/main" objectType="Drop" dropLines="4" dropStyle="combo" dx="22" fmlaLink="$Y$20" fmlaRange="DropDown_Period" noThreeD="1" sel="1" val="0"/>
</file>

<file path=xl/ctrlProps/ctrlProp217.xml><?xml version="1.0" encoding="utf-8"?>
<formControlPr xmlns="http://schemas.microsoft.com/office/spreadsheetml/2009/9/main" objectType="Drop" dropLines="4" dropStyle="combo" dx="22" fmlaLink="$Y$21" fmlaRange="DropDown_Period" noThreeD="1" sel="1" val="0"/>
</file>

<file path=xl/ctrlProps/ctrlProp218.xml><?xml version="1.0" encoding="utf-8"?>
<formControlPr xmlns="http://schemas.microsoft.com/office/spreadsheetml/2009/9/main" objectType="Drop" dropLines="4" dropStyle="combo" dx="22" fmlaLink="$Y$22" fmlaRange="DropDown_Period" noThreeD="1" sel="1" val="0"/>
</file>

<file path=xl/ctrlProps/ctrlProp219.xml><?xml version="1.0" encoding="utf-8"?>
<formControlPr xmlns="http://schemas.microsoft.com/office/spreadsheetml/2009/9/main" objectType="Drop" dropLines="4" dropStyle="combo" dx="22" fmlaLink="$Y$23" fmlaRange="DropDown_Period" noThreeD="1" sel="1" val="0"/>
</file>

<file path=xl/ctrlProps/ctrlProp22.xml><?xml version="1.0" encoding="utf-8"?>
<formControlPr xmlns="http://schemas.microsoft.com/office/spreadsheetml/2009/9/main" objectType="Drop" dropLines="5" dropStyle="combo" dx="22" fmlaLink="$L$16" fmlaRange="Dropdown_Role" noThreeD="1" sel="1" val="0"/>
</file>

<file path=xl/ctrlProps/ctrlProp220.xml><?xml version="1.0" encoding="utf-8"?>
<formControlPr xmlns="http://schemas.microsoft.com/office/spreadsheetml/2009/9/main" objectType="Drop" dropLines="4" dropStyle="combo" dx="22" fmlaLink="$Y$24" fmlaRange="DropDown_Period" noThreeD="1" sel="1" val="0"/>
</file>

<file path=xl/ctrlProps/ctrlProp221.xml><?xml version="1.0" encoding="utf-8"?>
<formControlPr xmlns="http://schemas.microsoft.com/office/spreadsheetml/2009/9/main" objectType="Drop" dropLines="4" dropStyle="combo" dx="22" fmlaLink="$Y$25" fmlaRange="DropDown_Period" noThreeD="1" sel="1" val="0"/>
</file>

<file path=xl/ctrlProps/ctrlProp222.xml><?xml version="1.0" encoding="utf-8"?>
<formControlPr xmlns="http://schemas.microsoft.com/office/spreadsheetml/2009/9/main" objectType="Drop" dropLines="4" dropStyle="combo" dx="22" fmlaLink="$Y$26" fmlaRange="DropDown_Period" noThreeD="1" sel="1" val="0"/>
</file>

<file path=xl/ctrlProps/ctrlProp223.xml><?xml version="1.0" encoding="utf-8"?>
<formControlPr xmlns="http://schemas.microsoft.com/office/spreadsheetml/2009/9/main" objectType="Drop" dropLines="4" dropStyle="combo" dx="22" fmlaLink="$Y$27" fmlaRange="DropDown_Period" noThreeD="1" sel="1" val="0"/>
</file>

<file path=xl/ctrlProps/ctrlProp224.xml><?xml version="1.0" encoding="utf-8"?>
<formControlPr xmlns="http://schemas.microsoft.com/office/spreadsheetml/2009/9/main" objectType="Drop" dropLines="4" dropStyle="combo" dx="22" fmlaLink="$Y$28" fmlaRange="DropDown_Period" noThreeD="1" sel="1" val="0"/>
</file>

<file path=xl/ctrlProps/ctrlProp225.xml><?xml version="1.0" encoding="utf-8"?>
<formControlPr xmlns="http://schemas.microsoft.com/office/spreadsheetml/2009/9/main" objectType="Drop" dropLines="4" dropStyle="combo" dx="22" fmlaLink="$Y$29" fmlaRange="DropDown_Period" noThreeD="1" sel="1" val="0"/>
</file>

<file path=xl/ctrlProps/ctrlProp226.xml><?xml version="1.0" encoding="utf-8"?>
<formControlPr xmlns="http://schemas.microsoft.com/office/spreadsheetml/2009/9/main" objectType="Drop" dropLines="4" dropStyle="combo" dx="22" fmlaLink="$Y$30" fmlaRange="DropDown_Period" noThreeD="1" sel="1" val="0"/>
</file>

<file path=xl/ctrlProps/ctrlProp227.xml><?xml version="1.0" encoding="utf-8"?>
<formControlPr xmlns="http://schemas.microsoft.com/office/spreadsheetml/2009/9/main" objectType="Drop" dropLines="14" dropStyle="combo" dx="22" fmlaLink="Calc!$D$76" fmlaRange="DropDown_RAAreaSelection" noThreeD="1" sel="1" val="0"/>
</file>

<file path=xl/ctrlProps/ctrlProp228.xml><?xml version="1.0" encoding="utf-8"?>
<formControlPr xmlns="http://schemas.microsoft.com/office/spreadsheetml/2009/9/main" objectType="Drop" dropStyle="combo" dx="22" fmlaLink="Calc!$E$76" fmlaRange="DropDown_RA_PA" noThreeD="1" sel="1" val="0"/>
</file>

<file path=xl/ctrlProps/ctrlProp229.xml><?xml version="1.0" encoding="utf-8"?>
<formControlPr xmlns="http://schemas.microsoft.com/office/spreadsheetml/2009/9/main" objectType="Drop" dropStyle="combo" dx="22" fmlaLink="Calc!$F$76" fmlaRange="DropDown_RA_PA_LengthAndPercentage" noThreeD="1" sel="1" val="0"/>
</file>

<file path=xl/ctrlProps/ctrlProp23.xml><?xml version="1.0" encoding="utf-8"?>
<formControlPr xmlns="http://schemas.microsoft.com/office/spreadsheetml/2009/9/main" objectType="Drop" dropLines="5" dropStyle="combo" dx="22" fmlaLink="$L$17" fmlaRange="Dropdown_Role" noThreeD="1" sel="1" val="0"/>
</file>

<file path=xl/ctrlProps/ctrlProp230.xml><?xml version="1.0" encoding="utf-8"?>
<formControlPr xmlns="http://schemas.microsoft.com/office/spreadsheetml/2009/9/main" objectType="Drop" dropLines="14" dropStyle="combo" dx="22" fmlaLink="Calc!$D$77" fmlaRange="DropDown_RAAreaSelection" noThreeD="1" sel="1" val="0"/>
</file>

<file path=xl/ctrlProps/ctrlProp231.xml><?xml version="1.0" encoding="utf-8"?>
<formControlPr xmlns="http://schemas.microsoft.com/office/spreadsheetml/2009/9/main" objectType="Drop" dropStyle="combo" dx="22" fmlaLink="Calc!$E$77" fmlaRange="DropDown_RA_PA" noThreeD="1" sel="1" val="0"/>
</file>

<file path=xl/ctrlProps/ctrlProp232.xml><?xml version="1.0" encoding="utf-8"?>
<formControlPr xmlns="http://schemas.microsoft.com/office/spreadsheetml/2009/9/main" objectType="Drop" dropStyle="combo" dx="22" fmlaLink="Calc!$F$77" fmlaRange="DropDown_RA_PA_LengthAndPercentage" noThreeD="1" sel="1" val="0"/>
</file>

<file path=xl/ctrlProps/ctrlProp233.xml><?xml version="1.0" encoding="utf-8"?>
<formControlPr xmlns="http://schemas.microsoft.com/office/spreadsheetml/2009/9/main" objectType="Drop" dropLines="14" dropStyle="combo" dx="22" fmlaLink="Calc!$D$78" fmlaRange="DropDown_RAAreaSelection" noThreeD="1" sel="1" val="0"/>
</file>

<file path=xl/ctrlProps/ctrlProp234.xml><?xml version="1.0" encoding="utf-8"?>
<formControlPr xmlns="http://schemas.microsoft.com/office/spreadsheetml/2009/9/main" objectType="Drop" dropStyle="combo" dx="22" fmlaLink="Calc!$E$78" fmlaRange="DropDown_RA_PA" noThreeD="1" sel="1" val="0"/>
</file>

<file path=xl/ctrlProps/ctrlProp235.xml><?xml version="1.0" encoding="utf-8"?>
<formControlPr xmlns="http://schemas.microsoft.com/office/spreadsheetml/2009/9/main" objectType="Drop" dropStyle="combo" dx="22" fmlaLink="Calc!$F$78" fmlaRange="DropDown_RA_PA_LengthAndPercentage" noThreeD="1" sel="1" val="0"/>
</file>

<file path=xl/ctrlProps/ctrlProp236.xml><?xml version="1.0" encoding="utf-8"?>
<formControlPr xmlns="http://schemas.microsoft.com/office/spreadsheetml/2009/9/main" objectType="Drop" dropLines="14" dropStyle="combo" dx="22" fmlaLink="Calc!$D$79" fmlaRange="DropDown_RAAreaSelection" noThreeD="1" sel="1" val="0"/>
</file>

<file path=xl/ctrlProps/ctrlProp237.xml><?xml version="1.0" encoding="utf-8"?>
<formControlPr xmlns="http://schemas.microsoft.com/office/spreadsheetml/2009/9/main" objectType="Drop" dropStyle="combo" dx="22" fmlaLink="Calc!$E$79" fmlaRange="DropDown_RA_PA" noThreeD="1" sel="1" val="0"/>
</file>

<file path=xl/ctrlProps/ctrlProp238.xml><?xml version="1.0" encoding="utf-8"?>
<formControlPr xmlns="http://schemas.microsoft.com/office/spreadsheetml/2009/9/main" objectType="Drop" dropStyle="combo" dx="22" fmlaLink="Calc!$F$79" fmlaRange="DropDown_RA_PA_LengthAndPercentage" noThreeD="1" sel="1" val="0"/>
</file>

<file path=xl/ctrlProps/ctrlProp239.xml><?xml version="1.0" encoding="utf-8"?>
<formControlPr xmlns="http://schemas.microsoft.com/office/spreadsheetml/2009/9/main" objectType="Drop" dropLines="14" dropStyle="combo" dx="22" fmlaLink="Calc!$D$75" fmlaRange="DropDown_RAAreaSelection" noThreeD="1" sel="1" val="0"/>
</file>

<file path=xl/ctrlProps/ctrlProp24.xml><?xml version="1.0" encoding="utf-8"?>
<formControlPr xmlns="http://schemas.microsoft.com/office/spreadsheetml/2009/9/main" objectType="Drop" dropLines="5" dropStyle="combo" dx="22" fmlaLink="$L$18" fmlaRange="Dropdown_Role" noThreeD="1" sel="1" val="0"/>
</file>

<file path=xl/ctrlProps/ctrlProp240.xml><?xml version="1.0" encoding="utf-8"?>
<formControlPr xmlns="http://schemas.microsoft.com/office/spreadsheetml/2009/9/main" objectType="Drop" dropStyle="combo" dx="22" fmlaLink="Calc!$E$75" fmlaRange="DropDown_RA_PA" noThreeD="1" sel="1" val="0"/>
</file>

<file path=xl/ctrlProps/ctrlProp241.xml><?xml version="1.0" encoding="utf-8"?>
<formControlPr xmlns="http://schemas.microsoft.com/office/spreadsheetml/2009/9/main" objectType="Drop" dropStyle="combo" dx="22" fmlaLink="Calc!$F$75" fmlaRange="DropDown_RA_PA_LengthAndPercentage" noThreeD="1" sel="1" val="0"/>
</file>

<file path=xl/ctrlProps/ctrlProp242.xml><?xml version="1.0" encoding="utf-8"?>
<formControlPr xmlns="http://schemas.microsoft.com/office/spreadsheetml/2009/9/main" objectType="Drop" dropLines="4" dropStyle="combo" dx="22" fmlaLink="$Y$11" fmlaRange="DropDown_Period" noThreeD="1" sel="1" val="0"/>
</file>

<file path=xl/ctrlProps/ctrlProp243.xml><?xml version="1.0" encoding="utf-8"?>
<formControlPr xmlns="http://schemas.microsoft.com/office/spreadsheetml/2009/9/main" objectType="Drop" dropLines="4" dropStyle="combo" dx="22" fmlaLink="$Y$12" fmlaRange="DropDown_Period" noThreeD="1" sel="1" val="0"/>
</file>

<file path=xl/ctrlProps/ctrlProp244.xml><?xml version="1.0" encoding="utf-8"?>
<formControlPr xmlns="http://schemas.microsoft.com/office/spreadsheetml/2009/9/main" objectType="Drop" dropLines="4" dropStyle="combo" dx="22" fmlaLink="$Y$13" fmlaRange="DropDown_Period" noThreeD="1" sel="1" val="0"/>
</file>

<file path=xl/ctrlProps/ctrlProp245.xml><?xml version="1.0" encoding="utf-8"?>
<formControlPr xmlns="http://schemas.microsoft.com/office/spreadsheetml/2009/9/main" objectType="Drop" dropLines="4" dropStyle="combo" dx="22" fmlaLink="$Y$14" fmlaRange="DropDown_Period" noThreeD="1" sel="1" val="0"/>
</file>

<file path=xl/ctrlProps/ctrlProp246.xml><?xml version="1.0" encoding="utf-8"?>
<formControlPr xmlns="http://schemas.microsoft.com/office/spreadsheetml/2009/9/main" objectType="Drop" dropLines="4" dropStyle="combo" dx="22" fmlaLink="$Y$15" fmlaRange="DropDown_Period" noThreeD="1" sel="1" val="0"/>
</file>

<file path=xl/ctrlProps/ctrlProp247.xml><?xml version="1.0" encoding="utf-8"?>
<formControlPr xmlns="http://schemas.microsoft.com/office/spreadsheetml/2009/9/main" objectType="Drop" dropLines="4" dropStyle="combo" dx="22" fmlaLink="$Y$16" fmlaRange="DropDown_Period" noThreeD="1" sel="1" val="0"/>
</file>

<file path=xl/ctrlProps/ctrlProp248.xml><?xml version="1.0" encoding="utf-8"?>
<formControlPr xmlns="http://schemas.microsoft.com/office/spreadsheetml/2009/9/main" objectType="Drop" dropLines="4" dropStyle="combo" dx="22" fmlaLink="$Y$17" fmlaRange="DropDown_Period" noThreeD="1" sel="1" val="0"/>
</file>

<file path=xl/ctrlProps/ctrlProp249.xml><?xml version="1.0" encoding="utf-8"?>
<formControlPr xmlns="http://schemas.microsoft.com/office/spreadsheetml/2009/9/main" objectType="Drop" dropLines="4" dropStyle="combo" dx="22" fmlaLink="Y$18" fmlaRange="DropDown_Period" noThreeD="1" sel="1" val="0"/>
</file>

<file path=xl/ctrlProps/ctrlProp25.xml><?xml version="1.0" encoding="utf-8"?>
<formControlPr xmlns="http://schemas.microsoft.com/office/spreadsheetml/2009/9/main" objectType="Drop" dropLines="5" dropStyle="combo" dx="22" fmlaLink="$L$19" fmlaRange="Dropdown_Role" noThreeD="1" sel="1" val="0"/>
</file>

<file path=xl/ctrlProps/ctrlProp250.xml><?xml version="1.0" encoding="utf-8"?>
<formControlPr xmlns="http://schemas.microsoft.com/office/spreadsheetml/2009/9/main" objectType="Drop" dropLines="4" dropStyle="combo" dx="22" fmlaLink="$Y$19" fmlaRange="DropDown_Period" noThreeD="1" sel="1" val="0"/>
</file>

<file path=xl/ctrlProps/ctrlProp251.xml><?xml version="1.0" encoding="utf-8"?>
<formControlPr xmlns="http://schemas.microsoft.com/office/spreadsheetml/2009/9/main" objectType="Drop" dropLines="4" dropStyle="combo" dx="22" fmlaLink="$Y$20" fmlaRange="DropDown_Period" noThreeD="1" sel="1" val="0"/>
</file>

<file path=xl/ctrlProps/ctrlProp252.xml><?xml version="1.0" encoding="utf-8"?>
<formControlPr xmlns="http://schemas.microsoft.com/office/spreadsheetml/2009/9/main" objectType="Drop" dropLines="4" dropStyle="combo" dx="22" fmlaLink="$Y$21" fmlaRange="DropDown_Period" noThreeD="1" sel="1" val="0"/>
</file>

<file path=xl/ctrlProps/ctrlProp253.xml><?xml version="1.0" encoding="utf-8"?>
<formControlPr xmlns="http://schemas.microsoft.com/office/spreadsheetml/2009/9/main" objectType="Drop" dropLines="4" dropStyle="combo" dx="22" fmlaLink="$Y$22" fmlaRange="DropDown_Period" noThreeD="1" sel="1" val="0"/>
</file>

<file path=xl/ctrlProps/ctrlProp254.xml><?xml version="1.0" encoding="utf-8"?>
<formControlPr xmlns="http://schemas.microsoft.com/office/spreadsheetml/2009/9/main" objectType="Drop" dropLines="4" dropStyle="combo" dx="22" fmlaLink="$Y$23" fmlaRange="DropDown_Period" noThreeD="1" sel="1" val="0"/>
</file>

<file path=xl/ctrlProps/ctrlProp255.xml><?xml version="1.0" encoding="utf-8"?>
<formControlPr xmlns="http://schemas.microsoft.com/office/spreadsheetml/2009/9/main" objectType="Drop" dropLines="4" dropStyle="combo" dx="22" fmlaLink="$Y$24" fmlaRange="DropDown_Period" noThreeD="1" sel="1" val="0"/>
</file>

<file path=xl/ctrlProps/ctrlProp256.xml><?xml version="1.0" encoding="utf-8"?>
<formControlPr xmlns="http://schemas.microsoft.com/office/spreadsheetml/2009/9/main" objectType="Drop" dropLines="4" dropStyle="combo" dx="22" fmlaLink="$Y$25" fmlaRange="DropDown_Period" noThreeD="1" sel="1" val="0"/>
</file>

<file path=xl/ctrlProps/ctrlProp257.xml><?xml version="1.0" encoding="utf-8"?>
<formControlPr xmlns="http://schemas.microsoft.com/office/spreadsheetml/2009/9/main" objectType="Drop" dropLines="4" dropStyle="combo" dx="22" fmlaLink="$Y$26" fmlaRange="DropDown_Period" noThreeD="1" sel="1" val="0"/>
</file>

<file path=xl/ctrlProps/ctrlProp258.xml><?xml version="1.0" encoding="utf-8"?>
<formControlPr xmlns="http://schemas.microsoft.com/office/spreadsheetml/2009/9/main" objectType="Drop" dropLines="4" dropStyle="combo" dx="22" fmlaLink="$Y$27" fmlaRange="DropDown_Period" noThreeD="1" sel="1" val="0"/>
</file>

<file path=xl/ctrlProps/ctrlProp259.xml><?xml version="1.0" encoding="utf-8"?>
<formControlPr xmlns="http://schemas.microsoft.com/office/spreadsheetml/2009/9/main" objectType="Drop" dropLines="4" dropStyle="combo" dx="22" fmlaLink="$Y$28" fmlaRange="DropDown_Period" noThreeD="1" sel="1" val="0"/>
</file>

<file path=xl/ctrlProps/ctrlProp26.xml><?xml version="1.0" encoding="utf-8"?>
<formControlPr xmlns="http://schemas.microsoft.com/office/spreadsheetml/2009/9/main" objectType="Drop" dropLines="5" dropStyle="combo" dx="22" fmlaLink="$L$20" fmlaRange="Dropdown_Role" noThreeD="1" sel="1" val="0"/>
</file>

<file path=xl/ctrlProps/ctrlProp260.xml><?xml version="1.0" encoding="utf-8"?>
<formControlPr xmlns="http://schemas.microsoft.com/office/spreadsheetml/2009/9/main" objectType="Drop" dropLines="4" dropStyle="combo" dx="22" fmlaLink="$Y$29" fmlaRange="DropDown_Period" noThreeD="1" sel="1" val="0"/>
</file>

<file path=xl/ctrlProps/ctrlProp261.xml><?xml version="1.0" encoding="utf-8"?>
<formControlPr xmlns="http://schemas.microsoft.com/office/spreadsheetml/2009/9/main" objectType="Drop" dropLines="4" dropStyle="combo" dx="22" fmlaLink="$Y$30" fmlaRange="DropDown_Period" noThreeD="1" sel="1" val="0"/>
</file>

<file path=xl/ctrlProps/ctrlProp262.xml><?xml version="1.0" encoding="utf-8"?>
<formControlPr xmlns="http://schemas.microsoft.com/office/spreadsheetml/2009/9/main" objectType="Drop" dropLines="14" dropStyle="combo" dx="22" fmlaLink="Calc!$D$81" fmlaRange="DropDown_RAAreaSelection" noThreeD="1" sel="1" val="0"/>
</file>

<file path=xl/ctrlProps/ctrlProp263.xml><?xml version="1.0" encoding="utf-8"?>
<formControlPr xmlns="http://schemas.microsoft.com/office/spreadsheetml/2009/9/main" objectType="Drop" dropStyle="combo" dx="22" fmlaLink="Calc!$E$81" fmlaRange="DropDown_RA_PA" noThreeD="1" sel="1" val="0"/>
</file>

<file path=xl/ctrlProps/ctrlProp264.xml><?xml version="1.0" encoding="utf-8"?>
<formControlPr xmlns="http://schemas.microsoft.com/office/spreadsheetml/2009/9/main" objectType="Drop" dropStyle="combo" dx="22" fmlaLink="Calc!$F$81" fmlaRange="DropDown_RA_PA_LengthAndPercentage" noThreeD="1" sel="1" val="0"/>
</file>

<file path=xl/ctrlProps/ctrlProp265.xml><?xml version="1.0" encoding="utf-8"?>
<formControlPr xmlns="http://schemas.microsoft.com/office/spreadsheetml/2009/9/main" objectType="Drop" dropLines="14" dropStyle="combo" dx="22" fmlaLink="Calc!$D$82" fmlaRange="DropDown_RAAreaSelection" noThreeD="1" sel="1" val="0"/>
</file>

<file path=xl/ctrlProps/ctrlProp266.xml><?xml version="1.0" encoding="utf-8"?>
<formControlPr xmlns="http://schemas.microsoft.com/office/spreadsheetml/2009/9/main" objectType="Drop" dropStyle="combo" dx="22" fmlaLink="Calc!$E$82" fmlaRange="DropDown_RA_PA" noThreeD="1" sel="1" val="0"/>
</file>

<file path=xl/ctrlProps/ctrlProp267.xml><?xml version="1.0" encoding="utf-8"?>
<formControlPr xmlns="http://schemas.microsoft.com/office/spreadsheetml/2009/9/main" objectType="Drop" dropStyle="combo" dx="22" fmlaLink="Calc!$F$82" fmlaRange="DropDown_RA_PA_LengthAndPercentage" noThreeD="1" sel="1" val="0"/>
</file>

<file path=xl/ctrlProps/ctrlProp268.xml><?xml version="1.0" encoding="utf-8"?>
<formControlPr xmlns="http://schemas.microsoft.com/office/spreadsheetml/2009/9/main" objectType="Drop" dropLines="14" dropStyle="combo" dx="22" fmlaLink="Calc!$D$83" fmlaRange="DropDown_RAAreaSelection" noThreeD="1" sel="1" val="0"/>
</file>

<file path=xl/ctrlProps/ctrlProp269.xml><?xml version="1.0" encoding="utf-8"?>
<formControlPr xmlns="http://schemas.microsoft.com/office/spreadsheetml/2009/9/main" objectType="Drop" dropStyle="combo" dx="22" fmlaLink="Calc!$E$83" fmlaRange="DropDown_RA_PA" noThreeD="1" sel="1" val="0"/>
</file>

<file path=xl/ctrlProps/ctrlProp27.xml><?xml version="1.0" encoding="utf-8"?>
<formControlPr xmlns="http://schemas.microsoft.com/office/spreadsheetml/2009/9/main" objectType="Drop" dropLines="5" dropStyle="combo" dx="22" fmlaLink="$L$21" fmlaRange="Dropdown_Role" noThreeD="1" sel="1" val="0"/>
</file>

<file path=xl/ctrlProps/ctrlProp270.xml><?xml version="1.0" encoding="utf-8"?>
<formControlPr xmlns="http://schemas.microsoft.com/office/spreadsheetml/2009/9/main" objectType="Drop" dropStyle="combo" dx="22" fmlaLink="Calc!$F$83" fmlaRange="DropDown_RA_PA_LengthAndPercentage" noThreeD="1" sel="1" val="0"/>
</file>

<file path=xl/ctrlProps/ctrlProp271.xml><?xml version="1.0" encoding="utf-8"?>
<formControlPr xmlns="http://schemas.microsoft.com/office/spreadsheetml/2009/9/main" objectType="Drop" dropLines="14" dropStyle="combo" dx="22" fmlaLink="Calc!$D$84" fmlaRange="DropDown_RAAreaSelection" noThreeD="1" sel="1" val="0"/>
</file>

<file path=xl/ctrlProps/ctrlProp272.xml><?xml version="1.0" encoding="utf-8"?>
<formControlPr xmlns="http://schemas.microsoft.com/office/spreadsheetml/2009/9/main" objectType="Drop" dropStyle="combo" dx="22" fmlaLink="Calc!$E$84" fmlaRange="DropDown_RA_PA" noThreeD="1" sel="1" val="0"/>
</file>

<file path=xl/ctrlProps/ctrlProp273.xml><?xml version="1.0" encoding="utf-8"?>
<formControlPr xmlns="http://schemas.microsoft.com/office/spreadsheetml/2009/9/main" objectType="Drop" dropStyle="combo" dx="22" fmlaLink="Calc!$F$84" fmlaRange="DropDown_RA_PA_LengthAndPercentage" noThreeD="1" sel="1" val="0"/>
</file>

<file path=xl/ctrlProps/ctrlProp274.xml><?xml version="1.0" encoding="utf-8"?>
<formControlPr xmlns="http://schemas.microsoft.com/office/spreadsheetml/2009/9/main" objectType="Drop" dropLines="14" dropStyle="combo" dx="22" fmlaLink="Calc!$D$80" fmlaRange="DropDown_RAAreaSelection" noThreeD="1" sel="1" val="0"/>
</file>

<file path=xl/ctrlProps/ctrlProp275.xml><?xml version="1.0" encoding="utf-8"?>
<formControlPr xmlns="http://schemas.microsoft.com/office/spreadsheetml/2009/9/main" objectType="Drop" dropStyle="combo" dx="22" fmlaLink="Calc!$E$80" fmlaRange="DropDown_RA_PA" noThreeD="1" sel="1" val="0"/>
</file>

<file path=xl/ctrlProps/ctrlProp276.xml><?xml version="1.0" encoding="utf-8"?>
<formControlPr xmlns="http://schemas.microsoft.com/office/spreadsheetml/2009/9/main" objectType="Drop" dropStyle="combo" dx="22" fmlaLink="Calc!$F$80" fmlaRange="DropDown_RA_PA_LengthAndPercentage" noThreeD="1" sel="1" val="0"/>
</file>

<file path=xl/ctrlProps/ctrlProp277.xml><?xml version="1.0" encoding="utf-8"?>
<formControlPr xmlns="http://schemas.microsoft.com/office/spreadsheetml/2009/9/main" objectType="Drop" dropStyle="combo" dx="22" fmlaLink="$K$17" fmlaRange="DropDown_Modules" noThreeD="1" sel="1" val="0"/>
</file>

<file path=xl/ctrlProps/ctrlProp278.xml><?xml version="1.0" encoding="utf-8"?>
<formControlPr xmlns="http://schemas.microsoft.com/office/spreadsheetml/2009/9/main" objectType="Drop" dropStyle="combo" dx="22" fmlaLink="$M$17" fmlaRange="DropDown_Modules" noThreeD="1" sel="1" val="0"/>
</file>

<file path=xl/ctrlProps/ctrlProp279.xml><?xml version="1.0" encoding="utf-8"?>
<formControlPr xmlns="http://schemas.microsoft.com/office/spreadsheetml/2009/9/main" objectType="Drop" dropStyle="combo" dx="22" fmlaLink="$O$17" fmlaRange="DropDown_Modules" noThreeD="1" sel="1" val="0"/>
</file>

<file path=xl/ctrlProps/ctrlProp28.xml><?xml version="1.0" encoding="utf-8"?>
<formControlPr xmlns="http://schemas.microsoft.com/office/spreadsheetml/2009/9/main" objectType="Drop" dropLines="5" dropStyle="combo" dx="22" fmlaLink="$L$22" fmlaRange="Dropdown_Role" noThreeD="1" sel="1" val="0"/>
</file>

<file path=xl/ctrlProps/ctrlProp280.xml><?xml version="1.0" encoding="utf-8"?>
<formControlPr xmlns="http://schemas.microsoft.com/office/spreadsheetml/2009/9/main" objectType="Drop" dropStyle="combo" dx="22" fmlaLink="$Q$17" fmlaRange="DropDown_Modules" noThreeD="1" sel="1" val="0"/>
</file>

<file path=xl/ctrlProps/ctrlProp281.xml><?xml version="1.0" encoding="utf-8"?>
<formControlPr xmlns="http://schemas.microsoft.com/office/spreadsheetml/2009/9/main" objectType="Drop" dropLines="9" dropStyle="combo" dx="22" fmlaLink="$I$17" fmlaRange="DropDown_Modules" noThreeD="1" sel="1" val="0"/>
</file>

<file path=xl/ctrlProps/ctrlProp282.xml><?xml version="1.0" encoding="utf-8"?>
<formControlPr xmlns="http://schemas.microsoft.com/office/spreadsheetml/2009/9/main" objectType="Drop" dropStyle="combo" dx="22" fmlaLink="$Q$17" fmlaRange="DropDown_Modules" noThreeD="1" sel="1" val="0"/>
</file>

<file path=xl/ctrlProps/ctrlProp29.xml><?xml version="1.0" encoding="utf-8"?>
<formControlPr xmlns="http://schemas.microsoft.com/office/spreadsheetml/2009/9/main" objectType="Drop" dropLines="5" dropStyle="combo" dx="22" fmlaLink="$L$23" fmlaRange="Dropdown_Role" noThreeD="1" sel="1" val="0"/>
</file>

<file path=xl/ctrlProps/ctrlProp3.xml><?xml version="1.0" encoding="utf-8"?>
<formControlPr xmlns="http://schemas.microsoft.com/office/spreadsheetml/2009/9/main" objectType="Drop" dropLines="4" dropStyle="combo" dx="22" fmlaLink="'Drop-Down_Options'!$E$70" fmlaRange="DropDown_ProjectType" noThreeD="1" sel="2" val="0"/>
</file>

<file path=xl/ctrlProps/ctrlProp30.xml><?xml version="1.0" encoding="utf-8"?>
<formControlPr xmlns="http://schemas.microsoft.com/office/spreadsheetml/2009/9/main" objectType="Drop" dropLines="5" dropStyle="combo" dx="22" fmlaLink="$L$24" fmlaRange="Dropdown_Role" noThreeD="1" sel="1" val="0"/>
</file>

<file path=xl/ctrlProps/ctrlProp31.xml><?xml version="1.0" encoding="utf-8"?>
<formControlPr xmlns="http://schemas.microsoft.com/office/spreadsheetml/2009/9/main" objectType="Drop" dropLines="5" dropStyle="combo" dx="22" fmlaLink="$L$25" fmlaRange="Dropdown_Role" noThreeD="1" sel="1" val="0"/>
</file>

<file path=xl/ctrlProps/ctrlProp32.xml><?xml version="1.0" encoding="utf-8"?>
<formControlPr xmlns="http://schemas.microsoft.com/office/spreadsheetml/2009/9/main" objectType="Drop" dropLines="5" dropStyle="combo" dx="22" fmlaLink="$L$26" fmlaRange="Dropdown_Role" noThreeD="1" sel="1" val="0"/>
</file>

<file path=xl/ctrlProps/ctrlProp33.xml><?xml version="1.0" encoding="utf-8"?>
<formControlPr xmlns="http://schemas.microsoft.com/office/spreadsheetml/2009/9/main" objectType="Drop" dropLines="5" dropStyle="combo" dx="22" fmlaLink="$L$27" fmlaRange="Dropdown_Role" noThreeD="1" sel="1" val="0"/>
</file>

<file path=xl/ctrlProps/ctrlProp34.xml><?xml version="1.0" encoding="utf-8"?>
<formControlPr xmlns="http://schemas.microsoft.com/office/spreadsheetml/2009/9/main" objectType="Drop" dropLines="5" dropStyle="combo" dx="22" fmlaLink="$L$28" fmlaRange="Dropdown_Role" noThreeD="1" sel="1" val="0"/>
</file>

<file path=xl/ctrlProps/ctrlProp35.xml><?xml version="1.0" encoding="utf-8"?>
<formControlPr xmlns="http://schemas.microsoft.com/office/spreadsheetml/2009/9/main" objectType="Drop" dropLines="5" dropStyle="combo" dx="22" fmlaLink="$L$29" fmlaRange="Dropdown_Role" noThreeD="1" sel="1" val="0"/>
</file>

<file path=xl/ctrlProps/ctrlProp36.xml><?xml version="1.0" encoding="utf-8"?>
<formControlPr xmlns="http://schemas.microsoft.com/office/spreadsheetml/2009/9/main" objectType="Drop" dropLines="5" dropStyle="combo" dx="22" fmlaLink="$L$30" fmlaRange="Dropdown_Role" noThreeD="1" sel="1" val="0"/>
</file>

<file path=xl/ctrlProps/ctrlProp37.xml><?xml version="1.0" encoding="utf-8"?>
<formControlPr xmlns="http://schemas.microsoft.com/office/spreadsheetml/2009/9/main" objectType="Drop" dropLines="5" dropStyle="combo" dx="22" fmlaLink="$O$12" fmlaRange="DropDown_PayBasis" noThreeD="1" sel="1" val="0"/>
</file>

<file path=xl/ctrlProps/ctrlProp38.xml><?xml version="1.0" encoding="utf-8"?>
<formControlPr xmlns="http://schemas.microsoft.com/office/spreadsheetml/2009/9/main" objectType="Drop" dropLines="5" dropStyle="combo" dx="22" fmlaLink="$O$13" fmlaRange="DropDown_PayBasis" noThreeD="1" sel="1" val="0"/>
</file>

<file path=xl/ctrlProps/ctrlProp39.xml><?xml version="1.0" encoding="utf-8"?>
<formControlPr xmlns="http://schemas.microsoft.com/office/spreadsheetml/2009/9/main" objectType="Drop" dropLines="5" dropStyle="combo" dx="22" fmlaLink="$O$14" fmlaRange="DropDown_PayBasis" noThreeD="1" sel="1" val="0"/>
</file>

<file path=xl/ctrlProps/ctrlProp4.xml><?xml version="1.0" encoding="utf-8"?>
<formControlPr xmlns="http://schemas.microsoft.com/office/spreadsheetml/2009/9/main" objectType="CheckBox" fmlaLink="Data_Exclude_SalariesWages" lockText="1" noThreeD="1"/>
</file>

<file path=xl/ctrlProps/ctrlProp40.xml><?xml version="1.0" encoding="utf-8"?>
<formControlPr xmlns="http://schemas.microsoft.com/office/spreadsheetml/2009/9/main" objectType="Drop" dropLines="5" dropStyle="combo" dx="22" fmlaLink="$O$15" fmlaRange="DropDown_PayBasis" noThreeD="1" sel="1" val="0"/>
</file>

<file path=xl/ctrlProps/ctrlProp41.xml><?xml version="1.0" encoding="utf-8"?>
<formControlPr xmlns="http://schemas.microsoft.com/office/spreadsheetml/2009/9/main" objectType="Drop" dropLines="5" dropStyle="combo" dx="22" fmlaLink="$O$16" fmlaRange="DropDown_PayBasis" noThreeD="1" sel="1" val="0"/>
</file>

<file path=xl/ctrlProps/ctrlProp42.xml><?xml version="1.0" encoding="utf-8"?>
<formControlPr xmlns="http://schemas.microsoft.com/office/spreadsheetml/2009/9/main" objectType="Drop" dropLines="5" dropStyle="combo" dx="22" fmlaLink="$O$17" fmlaRange="DropDown_PayBasis" noThreeD="1" sel="1" val="0"/>
</file>

<file path=xl/ctrlProps/ctrlProp43.xml><?xml version="1.0" encoding="utf-8"?>
<formControlPr xmlns="http://schemas.microsoft.com/office/spreadsheetml/2009/9/main" objectType="Drop" dropLines="5" dropStyle="combo" dx="22" fmlaLink="$O$18" fmlaRange="DropDown_PayBasis" noThreeD="1" sel="1" val="0"/>
</file>

<file path=xl/ctrlProps/ctrlProp44.xml><?xml version="1.0" encoding="utf-8"?>
<formControlPr xmlns="http://schemas.microsoft.com/office/spreadsheetml/2009/9/main" objectType="Drop" dropLines="5" dropStyle="combo" dx="22" fmlaLink="$O$19" fmlaRange="DropDown_PayBasis" noThreeD="1" sel="1" val="0"/>
</file>

<file path=xl/ctrlProps/ctrlProp45.xml><?xml version="1.0" encoding="utf-8"?>
<formControlPr xmlns="http://schemas.microsoft.com/office/spreadsheetml/2009/9/main" objectType="Drop" dropLines="5" dropStyle="combo" dx="22" fmlaLink="$O$20" fmlaRange="DropDown_PayBasis" noThreeD="1" sel="1" val="0"/>
</file>

<file path=xl/ctrlProps/ctrlProp46.xml><?xml version="1.0" encoding="utf-8"?>
<formControlPr xmlns="http://schemas.microsoft.com/office/spreadsheetml/2009/9/main" objectType="Drop" dropLines="5" dropStyle="combo" dx="22" fmlaLink="$O$21" fmlaRange="DropDown_PayBasis" noThreeD="1" sel="1" val="0"/>
</file>

<file path=xl/ctrlProps/ctrlProp47.xml><?xml version="1.0" encoding="utf-8"?>
<formControlPr xmlns="http://schemas.microsoft.com/office/spreadsheetml/2009/9/main" objectType="Drop" dropLines="5" dropStyle="combo" dx="22" fmlaLink="$O$22" fmlaRange="DropDown_PayBasis" noThreeD="1" sel="1" val="0"/>
</file>

<file path=xl/ctrlProps/ctrlProp48.xml><?xml version="1.0" encoding="utf-8"?>
<formControlPr xmlns="http://schemas.microsoft.com/office/spreadsheetml/2009/9/main" objectType="Drop" dropLines="5" dropStyle="combo" dx="22" fmlaLink="$O$23" fmlaRange="DropDown_PayBasis" noThreeD="1" sel="1" val="0"/>
</file>

<file path=xl/ctrlProps/ctrlProp49.xml><?xml version="1.0" encoding="utf-8"?>
<formControlPr xmlns="http://schemas.microsoft.com/office/spreadsheetml/2009/9/main" objectType="Drop" dropLines="5" dropStyle="combo" dx="22" fmlaLink="$O$24" fmlaRange="DropDown_PayBasis" noThreeD="1" sel="1" val="0"/>
</file>

<file path=xl/ctrlProps/ctrlProp5.xml><?xml version="1.0" encoding="utf-8"?>
<formControlPr xmlns="http://schemas.microsoft.com/office/spreadsheetml/2009/9/main" objectType="CheckBox" fmlaLink="Data_Exclude_Fringes" lockText="1" noThreeD="1"/>
</file>

<file path=xl/ctrlProps/ctrlProp50.xml><?xml version="1.0" encoding="utf-8"?>
<formControlPr xmlns="http://schemas.microsoft.com/office/spreadsheetml/2009/9/main" objectType="Drop" dropLines="5" dropStyle="combo" dx="22" fmlaLink="$O$25" fmlaRange="DropDown_PayBasis" noThreeD="1" sel="1" val="0"/>
</file>

<file path=xl/ctrlProps/ctrlProp51.xml><?xml version="1.0" encoding="utf-8"?>
<formControlPr xmlns="http://schemas.microsoft.com/office/spreadsheetml/2009/9/main" objectType="Drop" dropLines="5" dropStyle="combo" dx="22" fmlaLink="$O$26" fmlaRange="DropDown_PayBasis" noThreeD="1" sel="1" val="0"/>
</file>

<file path=xl/ctrlProps/ctrlProp52.xml><?xml version="1.0" encoding="utf-8"?>
<formControlPr xmlns="http://schemas.microsoft.com/office/spreadsheetml/2009/9/main" objectType="Drop" dropLines="5" dropStyle="combo" dx="22" fmlaLink="$O$27" fmlaRange="DropDown_PayBasis" noThreeD="1" sel="1" val="0"/>
</file>

<file path=xl/ctrlProps/ctrlProp53.xml><?xml version="1.0" encoding="utf-8"?>
<formControlPr xmlns="http://schemas.microsoft.com/office/spreadsheetml/2009/9/main" objectType="Drop" dropLines="5" dropStyle="combo" dx="22" fmlaLink="$O$28" fmlaRange="DropDown_PayBasis" noThreeD="1" sel="1" val="0"/>
</file>

<file path=xl/ctrlProps/ctrlProp54.xml><?xml version="1.0" encoding="utf-8"?>
<formControlPr xmlns="http://schemas.microsoft.com/office/spreadsheetml/2009/9/main" objectType="Drop" dropLines="5" dropStyle="combo" dx="22" fmlaLink="$O$29" fmlaRange="DropDown_PayBasis" noThreeD="1" sel="1" val="0"/>
</file>

<file path=xl/ctrlProps/ctrlProp55.xml><?xml version="1.0" encoding="utf-8"?>
<formControlPr xmlns="http://schemas.microsoft.com/office/spreadsheetml/2009/9/main" objectType="Drop" dropLines="5" dropStyle="combo" dx="22" fmlaLink="$O$30" fmlaRange="DropDown_PayBasis" noThreeD="1" sel="1" val="0"/>
</file>

<file path=xl/ctrlProps/ctrlProp56.xml><?xml version="1.0" encoding="utf-8"?>
<formControlPr xmlns="http://schemas.microsoft.com/office/spreadsheetml/2009/9/main" objectType="Drop" dropLines="4" dropStyle="combo" dx="22" fmlaLink="$Y$12" fmlaRange="DropDown_Period" noThreeD="1" sel="1" val="0"/>
</file>

<file path=xl/ctrlProps/ctrlProp57.xml><?xml version="1.0" encoding="utf-8"?>
<formControlPr xmlns="http://schemas.microsoft.com/office/spreadsheetml/2009/9/main" objectType="Drop" dropLines="4" dropStyle="combo" dx="22" fmlaLink="$Y$13" fmlaRange="DropDown_Period" noThreeD="1" sel="1" val="0"/>
</file>

<file path=xl/ctrlProps/ctrlProp58.xml><?xml version="1.0" encoding="utf-8"?>
<formControlPr xmlns="http://schemas.microsoft.com/office/spreadsheetml/2009/9/main" objectType="Drop" dropLines="4" dropStyle="combo" dx="22" fmlaLink="$Y$14" fmlaRange="DropDown_Period" noThreeD="1" sel="1" val="0"/>
</file>

<file path=xl/ctrlProps/ctrlProp59.xml><?xml version="1.0" encoding="utf-8"?>
<formControlPr xmlns="http://schemas.microsoft.com/office/spreadsheetml/2009/9/main" objectType="Drop" dropLines="4" dropStyle="combo" dx="22" fmlaLink="$Y$15" fmlaRange="DropDown_Period" noThreeD="1" sel="1" val="0"/>
</file>

<file path=xl/ctrlProps/ctrlProp6.xml><?xml version="1.0" encoding="utf-8"?>
<formControlPr xmlns="http://schemas.microsoft.com/office/spreadsheetml/2009/9/main" objectType="CheckBox" fmlaLink="Data_Exclude_Tuition" lockText="1" noThreeD="1"/>
</file>

<file path=xl/ctrlProps/ctrlProp60.xml><?xml version="1.0" encoding="utf-8"?>
<formControlPr xmlns="http://schemas.microsoft.com/office/spreadsheetml/2009/9/main" objectType="Drop" dropLines="4" dropStyle="combo" dx="22" fmlaLink="$Y$16" fmlaRange="DropDown_Period" noThreeD="1" sel="1" val="0"/>
</file>

<file path=xl/ctrlProps/ctrlProp61.xml><?xml version="1.0" encoding="utf-8"?>
<formControlPr xmlns="http://schemas.microsoft.com/office/spreadsheetml/2009/9/main" objectType="Drop" dropLines="4" dropStyle="combo" dx="22" fmlaLink="$Y$17" fmlaRange="DropDown_Period" noThreeD="1" sel="1" val="0"/>
</file>

<file path=xl/ctrlProps/ctrlProp62.xml><?xml version="1.0" encoding="utf-8"?>
<formControlPr xmlns="http://schemas.microsoft.com/office/spreadsheetml/2009/9/main" objectType="Drop" dropLines="4" dropStyle="combo" dx="22" fmlaLink="Y$18" fmlaRange="DropDown_Period" noThreeD="1" sel="1" val="0"/>
</file>

<file path=xl/ctrlProps/ctrlProp63.xml><?xml version="1.0" encoding="utf-8"?>
<formControlPr xmlns="http://schemas.microsoft.com/office/spreadsheetml/2009/9/main" objectType="Drop" dropLines="4" dropStyle="combo" dx="22" fmlaLink="$Y$19" fmlaRange="DropDown_Period" noThreeD="1" sel="1" val="0"/>
</file>

<file path=xl/ctrlProps/ctrlProp64.xml><?xml version="1.0" encoding="utf-8"?>
<formControlPr xmlns="http://schemas.microsoft.com/office/spreadsheetml/2009/9/main" objectType="Drop" dropLines="4" dropStyle="combo" dx="22" fmlaLink="$Y$20" fmlaRange="DropDown_Period" noThreeD="1" sel="1" val="0"/>
</file>

<file path=xl/ctrlProps/ctrlProp65.xml><?xml version="1.0" encoding="utf-8"?>
<formControlPr xmlns="http://schemas.microsoft.com/office/spreadsheetml/2009/9/main" objectType="Drop" dropLines="4" dropStyle="combo" dx="22" fmlaLink="$Y$21" fmlaRange="DropDown_Period" noThreeD="1" sel="1" val="0"/>
</file>

<file path=xl/ctrlProps/ctrlProp66.xml><?xml version="1.0" encoding="utf-8"?>
<formControlPr xmlns="http://schemas.microsoft.com/office/spreadsheetml/2009/9/main" objectType="Drop" dropLines="4" dropStyle="combo" dx="22" fmlaLink="$Y$22" fmlaRange="DropDown_Period" noThreeD="1" sel="1" val="0"/>
</file>

<file path=xl/ctrlProps/ctrlProp67.xml><?xml version="1.0" encoding="utf-8"?>
<formControlPr xmlns="http://schemas.microsoft.com/office/spreadsheetml/2009/9/main" objectType="Drop" dropLines="4" dropStyle="combo" dx="22" fmlaLink="$Y$23" fmlaRange="DropDown_Period" noThreeD="1" sel="1" val="0"/>
</file>

<file path=xl/ctrlProps/ctrlProp68.xml><?xml version="1.0" encoding="utf-8"?>
<formControlPr xmlns="http://schemas.microsoft.com/office/spreadsheetml/2009/9/main" objectType="Drop" dropLines="4" dropStyle="combo" dx="22" fmlaLink="$Y$24" fmlaRange="DropDown_Period" noThreeD="1" sel="1" val="0"/>
</file>

<file path=xl/ctrlProps/ctrlProp69.xml><?xml version="1.0" encoding="utf-8"?>
<formControlPr xmlns="http://schemas.microsoft.com/office/spreadsheetml/2009/9/main" objectType="Drop" dropLines="4" dropStyle="combo" dx="22" fmlaLink="$Y$25" fmlaRange="DropDown_Period" noThreeD="1" sel="1" val="0"/>
</file>

<file path=xl/ctrlProps/ctrlProp7.xml><?xml version="1.0" encoding="utf-8"?>
<formControlPr xmlns="http://schemas.microsoft.com/office/spreadsheetml/2009/9/main" objectType="CheckBox" fmlaLink="Data_Exclude_Equipment" lockText="1" noThreeD="1"/>
</file>

<file path=xl/ctrlProps/ctrlProp70.xml><?xml version="1.0" encoding="utf-8"?>
<formControlPr xmlns="http://schemas.microsoft.com/office/spreadsheetml/2009/9/main" objectType="Drop" dropLines="4" dropStyle="combo" dx="22" fmlaLink="$Y$26" fmlaRange="DropDown_Period" noThreeD="1" sel="1" val="0"/>
</file>

<file path=xl/ctrlProps/ctrlProp71.xml><?xml version="1.0" encoding="utf-8"?>
<formControlPr xmlns="http://schemas.microsoft.com/office/spreadsheetml/2009/9/main" objectType="Drop" dropLines="4" dropStyle="combo" dx="22" fmlaLink="$Y$27" fmlaRange="DropDown_Period" noThreeD="1" sel="1" val="0"/>
</file>

<file path=xl/ctrlProps/ctrlProp72.xml><?xml version="1.0" encoding="utf-8"?>
<formControlPr xmlns="http://schemas.microsoft.com/office/spreadsheetml/2009/9/main" objectType="Drop" dropLines="4" dropStyle="combo" dx="22" fmlaLink="$Y$28" fmlaRange="DropDown_Period" noThreeD="1" sel="1" val="0"/>
</file>

<file path=xl/ctrlProps/ctrlProp73.xml><?xml version="1.0" encoding="utf-8"?>
<formControlPr xmlns="http://schemas.microsoft.com/office/spreadsheetml/2009/9/main" objectType="Drop" dropLines="4" dropStyle="combo" dx="22" fmlaLink="$Y$29" fmlaRange="DropDown_Period" noThreeD="1" sel="1" val="0"/>
</file>

<file path=xl/ctrlProps/ctrlProp74.xml><?xml version="1.0" encoding="utf-8"?>
<formControlPr xmlns="http://schemas.microsoft.com/office/spreadsheetml/2009/9/main" objectType="Drop" dropLines="4" dropStyle="combo" dx="22" fmlaLink="$Y$30" fmlaRange="DropDown_Period" noThreeD="1" sel="1" val="0"/>
</file>

<file path=xl/ctrlProps/ctrlProp75.xml><?xml version="1.0" encoding="utf-8"?>
<formControlPr xmlns="http://schemas.microsoft.com/office/spreadsheetml/2009/9/main" objectType="Drop" dropLines="14" dropStyle="combo" dx="22" fmlaLink="Calc!$D$56" fmlaRange="DropDown_RAAreaSelection" noThreeD="1" sel="1" val="0"/>
</file>

<file path=xl/ctrlProps/ctrlProp76.xml><?xml version="1.0" encoding="utf-8"?>
<formControlPr xmlns="http://schemas.microsoft.com/office/spreadsheetml/2009/9/main" objectType="Drop" dropStyle="combo" dx="22" fmlaLink="Calc!$E$56" fmlaRange="DropDown_RA_PA" noThreeD="1" sel="1" val="0"/>
</file>

<file path=xl/ctrlProps/ctrlProp77.xml><?xml version="1.0" encoding="utf-8"?>
<formControlPr xmlns="http://schemas.microsoft.com/office/spreadsheetml/2009/9/main" objectType="Drop" dropStyle="combo" dx="22" fmlaLink="Calc!$F$56" fmlaRange="DropDown_RA_PA_LengthAndPercentage" noThreeD="1" sel="1" val="0"/>
</file>

<file path=xl/ctrlProps/ctrlProp78.xml><?xml version="1.0" encoding="utf-8"?>
<formControlPr xmlns="http://schemas.microsoft.com/office/spreadsheetml/2009/9/main" objectType="Drop" dropLines="14" dropStyle="combo" dx="22" fmlaLink="Calc!$D$57" fmlaRange="DropDown_RAAreaSelection" noThreeD="1" sel="1" val="0"/>
</file>

<file path=xl/ctrlProps/ctrlProp79.xml><?xml version="1.0" encoding="utf-8"?>
<formControlPr xmlns="http://schemas.microsoft.com/office/spreadsheetml/2009/9/main" objectType="Drop" dropStyle="combo" dx="22" fmlaLink="Calc!$E$57" fmlaRange="DropDown_RA_PA" noThreeD="1" sel="1" val="0"/>
</file>

<file path=xl/ctrlProps/ctrlProp8.xml><?xml version="1.0" encoding="utf-8"?>
<formControlPr xmlns="http://schemas.microsoft.com/office/spreadsheetml/2009/9/main" objectType="CheckBox" fmlaLink="Data_Exclude_Travel" lockText="1" noThreeD="1"/>
</file>

<file path=xl/ctrlProps/ctrlProp80.xml><?xml version="1.0" encoding="utf-8"?>
<formControlPr xmlns="http://schemas.microsoft.com/office/spreadsheetml/2009/9/main" objectType="Drop" dropStyle="combo" dx="22" fmlaLink="Calc!$F$57" fmlaRange="DropDown_RA_PA_LengthAndPercentage" noThreeD="1" sel="1" val="0"/>
</file>

<file path=xl/ctrlProps/ctrlProp81.xml><?xml version="1.0" encoding="utf-8"?>
<formControlPr xmlns="http://schemas.microsoft.com/office/spreadsheetml/2009/9/main" objectType="Drop" dropLines="14" dropStyle="combo" dx="22" fmlaLink="Calc!$D$58" fmlaRange="DropDown_RAAreaSelection" noThreeD="1" sel="1" val="0"/>
</file>

<file path=xl/ctrlProps/ctrlProp82.xml><?xml version="1.0" encoding="utf-8"?>
<formControlPr xmlns="http://schemas.microsoft.com/office/spreadsheetml/2009/9/main" objectType="Drop" dropStyle="combo" dx="22" fmlaLink="Calc!$E$58" fmlaRange="DropDown_RA_PA" noThreeD="1" sel="1" val="0"/>
</file>

<file path=xl/ctrlProps/ctrlProp83.xml><?xml version="1.0" encoding="utf-8"?>
<formControlPr xmlns="http://schemas.microsoft.com/office/spreadsheetml/2009/9/main" objectType="Drop" dropStyle="combo" dx="22" fmlaLink="Calc!$F$58" fmlaRange="DropDown_RA_PA_LengthAndPercentage" noThreeD="1" sel="1" val="0"/>
</file>

<file path=xl/ctrlProps/ctrlProp84.xml><?xml version="1.0" encoding="utf-8"?>
<formControlPr xmlns="http://schemas.microsoft.com/office/spreadsheetml/2009/9/main" objectType="Drop" dropLines="14" dropStyle="combo" dx="22" fmlaLink="Calc!$D$59" fmlaRange="DropDown_RAAreaSelection" noThreeD="1" sel="1" val="0"/>
</file>

<file path=xl/ctrlProps/ctrlProp85.xml><?xml version="1.0" encoding="utf-8"?>
<formControlPr xmlns="http://schemas.microsoft.com/office/spreadsheetml/2009/9/main" objectType="Drop" dropStyle="combo" dx="22" fmlaLink="Calc!$E$59" fmlaRange="DropDown_RA_PA" noThreeD="1" sel="1" val="0"/>
</file>

<file path=xl/ctrlProps/ctrlProp86.xml><?xml version="1.0" encoding="utf-8"?>
<formControlPr xmlns="http://schemas.microsoft.com/office/spreadsheetml/2009/9/main" objectType="Drop" dropStyle="combo" dx="22" fmlaLink="Calc!$F$59" fmlaRange="DropDown_RA_PA_LengthAndPercentage" noThreeD="1" sel="1" val="0"/>
</file>

<file path=xl/ctrlProps/ctrlProp87.xml><?xml version="1.0" encoding="utf-8"?>
<formControlPr xmlns="http://schemas.microsoft.com/office/spreadsheetml/2009/9/main" objectType="Drop" dropLines="14" dropStyle="combo" dx="22" fmlaLink="Calc!$D$55" fmlaRange="DropDown_RAAreaSelection" noThreeD="1" sel="1" val="0"/>
</file>

<file path=xl/ctrlProps/ctrlProp88.xml><?xml version="1.0" encoding="utf-8"?>
<formControlPr xmlns="http://schemas.microsoft.com/office/spreadsheetml/2009/9/main" objectType="Drop" dropStyle="combo" dx="22" fmlaLink="Calc!$E$55" fmlaRange="DropDown_RA_PA" noThreeD="1" sel="1" val="0"/>
</file>

<file path=xl/ctrlProps/ctrlProp89.xml><?xml version="1.0" encoding="utf-8"?>
<formControlPr xmlns="http://schemas.microsoft.com/office/spreadsheetml/2009/9/main" objectType="Drop" dropStyle="combo" dx="22" fmlaLink="Calc!$F$55" fmlaRange="DropDown_RA_PA_LengthAndPercentage" noThreeD="1" sel="1" val="0"/>
</file>

<file path=xl/ctrlProps/ctrlProp9.xml><?xml version="1.0" encoding="utf-8"?>
<formControlPr xmlns="http://schemas.microsoft.com/office/spreadsheetml/2009/9/main" objectType="CheckBox" fmlaLink="Data_Exclude_ParticipantCosts" lockText="1" noThreeD="1"/>
</file>

<file path=xl/ctrlProps/ctrlProp90.xml><?xml version="1.0" encoding="utf-8"?>
<formControlPr xmlns="http://schemas.microsoft.com/office/spreadsheetml/2009/9/main" objectType="Drop" dropLines="14" dropStyle="combo" dx="22" fmlaLink="Calc!$D$56" fmlaRange="DropDown_RAAreaSelection" noThreeD="1" sel="1" val="0"/>
</file>

<file path=xl/ctrlProps/ctrlProp91.xml><?xml version="1.0" encoding="utf-8"?>
<formControlPr xmlns="http://schemas.microsoft.com/office/spreadsheetml/2009/9/main" objectType="Drop" dropStyle="combo" dx="22" fmlaLink="Calc!$E$56" fmlaRange="DropDown_RA_PA" noThreeD="1" sel="1" val="0"/>
</file>

<file path=xl/ctrlProps/ctrlProp92.xml><?xml version="1.0" encoding="utf-8"?>
<formControlPr xmlns="http://schemas.microsoft.com/office/spreadsheetml/2009/9/main" objectType="Drop" dropStyle="combo" dx="22" fmlaLink="Calc!$F$56" fmlaRange="DropDown_RA_PA_LengthAndPercentage" noThreeD="1" sel="1" val="0"/>
</file>

<file path=xl/ctrlProps/ctrlProp93.xml><?xml version="1.0" encoding="utf-8"?>
<formControlPr xmlns="http://schemas.microsoft.com/office/spreadsheetml/2009/9/main" objectType="Drop" dropLines="14" dropStyle="combo" dx="22" fmlaLink="Calc!$D$57" fmlaRange="DropDown_RAAreaSelection" noThreeD="1" sel="1" val="0"/>
</file>

<file path=xl/ctrlProps/ctrlProp94.xml><?xml version="1.0" encoding="utf-8"?>
<formControlPr xmlns="http://schemas.microsoft.com/office/spreadsheetml/2009/9/main" objectType="Drop" dropStyle="combo" dx="22" fmlaLink="Calc!$E$57" fmlaRange="DropDown_RA_PA" noThreeD="1" sel="1" val="0"/>
</file>

<file path=xl/ctrlProps/ctrlProp95.xml><?xml version="1.0" encoding="utf-8"?>
<formControlPr xmlns="http://schemas.microsoft.com/office/spreadsheetml/2009/9/main" objectType="Drop" dropStyle="combo" dx="22" fmlaLink="Calc!$F$57" fmlaRange="DropDown_RA_PA_LengthAndPercentage" noThreeD="1" sel="1" val="0"/>
</file>

<file path=xl/ctrlProps/ctrlProp96.xml><?xml version="1.0" encoding="utf-8"?>
<formControlPr xmlns="http://schemas.microsoft.com/office/spreadsheetml/2009/9/main" objectType="Drop" dropLines="14" dropStyle="combo" dx="22" fmlaLink="Calc!$D$58" fmlaRange="DropDown_RAAreaSelection" noThreeD="1" sel="1" val="0"/>
</file>

<file path=xl/ctrlProps/ctrlProp97.xml><?xml version="1.0" encoding="utf-8"?>
<formControlPr xmlns="http://schemas.microsoft.com/office/spreadsheetml/2009/9/main" objectType="Drop" dropStyle="combo" dx="22" fmlaLink="Calc!$E$58" fmlaRange="DropDown_RA_PA" noThreeD="1" sel="1" val="0"/>
</file>

<file path=xl/ctrlProps/ctrlProp98.xml><?xml version="1.0" encoding="utf-8"?>
<formControlPr xmlns="http://schemas.microsoft.com/office/spreadsheetml/2009/9/main" objectType="Drop" dropStyle="combo" dx="22" fmlaLink="Calc!$F$58" fmlaRange="DropDown_RA_PA_LengthAndPercentage" noThreeD="1" sel="1" val="0"/>
</file>

<file path=xl/ctrlProps/ctrlProp99.xml><?xml version="1.0" encoding="utf-8"?>
<formControlPr xmlns="http://schemas.microsoft.com/office/spreadsheetml/2009/9/main" objectType="Drop" dropLines="14" dropStyle="combo" dx="22" fmlaLink="Calc!$D$59" fmlaRange="DropDown_RAAreaSelection"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24</xdr:row>
          <xdr:rowOff>142875</xdr:rowOff>
        </xdr:from>
        <xdr:to>
          <xdr:col>12</xdr:col>
          <xdr:colOff>219075</xdr:colOff>
          <xdr:row>26</xdr:row>
          <xdr:rowOff>28575</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45</xdr:row>
          <xdr:rowOff>0</xdr:rowOff>
        </xdr:from>
        <xdr:to>
          <xdr:col>11</xdr:col>
          <xdr:colOff>200025</xdr:colOff>
          <xdr:row>46</xdr:row>
          <xdr:rowOff>66675</xdr:rowOff>
        </xdr:to>
        <xdr:sp macro="" textlink="">
          <xdr:nvSpPr>
            <xdr:cNvPr id="1027" name="Drop Down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152400</xdr:rowOff>
        </xdr:from>
        <xdr:to>
          <xdr:col>12</xdr:col>
          <xdr:colOff>219075</xdr:colOff>
          <xdr:row>24</xdr:row>
          <xdr:rowOff>28575</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48</xdr:row>
          <xdr:rowOff>142875</xdr:rowOff>
        </xdr:from>
        <xdr:to>
          <xdr:col>7</xdr:col>
          <xdr:colOff>333375</xdr:colOff>
          <xdr:row>50</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Salaries/Wages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50</xdr:row>
          <xdr:rowOff>142875</xdr:rowOff>
        </xdr:from>
        <xdr:to>
          <xdr:col>6</xdr:col>
          <xdr:colOff>342900</xdr:colOff>
          <xdr:row>52</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Fringes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52</xdr:row>
          <xdr:rowOff>142875</xdr:rowOff>
        </xdr:from>
        <xdr:to>
          <xdr:col>6</xdr:col>
          <xdr:colOff>342900</xdr:colOff>
          <xdr:row>54</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Tuition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48</xdr:row>
          <xdr:rowOff>142875</xdr:rowOff>
        </xdr:from>
        <xdr:to>
          <xdr:col>11</xdr:col>
          <xdr:colOff>371475</xdr:colOff>
          <xdr:row>50</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Equipment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50</xdr:row>
          <xdr:rowOff>142875</xdr:rowOff>
        </xdr:from>
        <xdr:to>
          <xdr:col>11</xdr:col>
          <xdr:colOff>257175</xdr:colOff>
          <xdr:row>52</xdr:row>
          <xdr:rowOff>28575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Travel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52</xdr:row>
          <xdr:rowOff>142875</xdr:rowOff>
        </xdr:from>
        <xdr:to>
          <xdr:col>12</xdr:col>
          <xdr:colOff>257175</xdr:colOff>
          <xdr:row>54</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Participant Costs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48</xdr:row>
          <xdr:rowOff>142875</xdr:rowOff>
        </xdr:from>
        <xdr:to>
          <xdr:col>18</xdr:col>
          <xdr:colOff>104775</xdr:colOff>
          <xdr:row>50</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All Non-UW Subaward Costs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52</xdr:row>
          <xdr:rowOff>142875</xdr:rowOff>
        </xdr:from>
        <xdr:to>
          <xdr:col>15</xdr:col>
          <xdr:colOff>371475</xdr:colOff>
          <xdr:row>54</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Costs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50</xdr:row>
          <xdr:rowOff>142875</xdr:rowOff>
        </xdr:from>
        <xdr:to>
          <xdr:col>17</xdr:col>
          <xdr:colOff>295275</xdr:colOff>
          <xdr:row>52</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Non-UW Subawards &gt;$25K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22</xdr:row>
          <xdr:rowOff>142875</xdr:rowOff>
        </xdr:from>
        <xdr:to>
          <xdr:col>18</xdr:col>
          <xdr:colOff>295275</xdr:colOff>
          <xdr:row>28</xdr:row>
          <xdr:rowOff>28575</xdr:rowOff>
        </xdr:to>
        <xdr:sp macro="" textlink="">
          <xdr:nvSpPr>
            <xdr:cNvPr id="1038" name="Check Box 14" descr="Check here if the sponsor prohibits tuition in the budget.  Charges associated with Graduate Assistant tuition will become the responsibility of the PI, Department, and/or Division"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here if the sponsor prohibits tuition in the budget.  Charges associated with Graduate Assistant tuition will become the responsibility of the PI, Department, and/or Division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42</xdr:row>
          <xdr:rowOff>142875</xdr:rowOff>
        </xdr:from>
        <xdr:to>
          <xdr:col>11</xdr:col>
          <xdr:colOff>180975</xdr:colOff>
          <xdr:row>44</xdr:row>
          <xdr:rowOff>66675</xdr:rowOff>
        </xdr:to>
        <xdr:sp macro="" textlink="">
          <xdr:nvSpPr>
            <xdr:cNvPr id="1039" name="Drop Down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28575</xdr:colOff>
          <xdr:row>10</xdr:row>
          <xdr:rowOff>28575</xdr:rowOff>
        </xdr:from>
        <xdr:to>
          <xdr:col>13</xdr:col>
          <xdr:colOff>257175</xdr:colOff>
          <xdr:row>10</xdr:row>
          <xdr:rowOff>219075</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10</xdr:row>
          <xdr:rowOff>28575</xdr:rowOff>
        </xdr:from>
        <xdr:to>
          <xdr:col>19</xdr:col>
          <xdr:colOff>257175</xdr:colOff>
          <xdr:row>10</xdr:row>
          <xdr:rowOff>219075</xdr:rowOff>
        </xdr:to>
        <xdr:sp macro="" textlink="">
          <xdr:nvSpPr>
            <xdr:cNvPr id="3074" name="Drop Down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10</xdr:row>
          <xdr:rowOff>28575</xdr:rowOff>
        </xdr:from>
        <xdr:to>
          <xdr:col>26</xdr:col>
          <xdr:colOff>257175</xdr:colOff>
          <xdr:row>10</xdr:row>
          <xdr:rowOff>219075</xdr:rowOff>
        </xdr:to>
        <xdr:sp macro="" textlink="">
          <xdr:nvSpPr>
            <xdr:cNvPr id="3075" name="Drop Dow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11</xdr:row>
          <xdr:rowOff>28575</xdr:rowOff>
        </xdr:from>
        <xdr:to>
          <xdr:col>13</xdr:col>
          <xdr:colOff>257175</xdr:colOff>
          <xdr:row>11</xdr:row>
          <xdr:rowOff>219075</xdr:rowOff>
        </xdr:to>
        <xdr:sp macro="" textlink="">
          <xdr:nvSpPr>
            <xdr:cNvPr id="3076" name="Drop Down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12</xdr:row>
          <xdr:rowOff>28575</xdr:rowOff>
        </xdr:from>
        <xdr:to>
          <xdr:col>13</xdr:col>
          <xdr:colOff>257175</xdr:colOff>
          <xdr:row>12</xdr:row>
          <xdr:rowOff>219075</xdr:rowOff>
        </xdr:to>
        <xdr:sp macro="" textlink="">
          <xdr:nvSpPr>
            <xdr:cNvPr id="3077" name="Drop Down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13</xdr:row>
          <xdr:rowOff>28575</xdr:rowOff>
        </xdr:from>
        <xdr:to>
          <xdr:col>13</xdr:col>
          <xdr:colOff>257175</xdr:colOff>
          <xdr:row>13</xdr:row>
          <xdr:rowOff>219075</xdr:rowOff>
        </xdr:to>
        <xdr:sp macro="" textlink="">
          <xdr:nvSpPr>
            <xdr:cNvPr id="3078" name="Drop Down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14</xdr:row>
          <xdr:rowOff>28575</xdr:rowOff>
        </xdr:from>
        <xdr:to>
          <xdr:col>13</xdr:col>
          <xdr:colOff>257175</xdr:colOff>
          <xdr:row>14</xdr:row>
          <xdr:rowOff>219075</xdr:rowOff>
        </xdr:to>
        <xdr:sp macro="" textlink="">
          <xdr:nvSpPr>
            <xdr:cNvPr id="3079" name="Drop Down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15</xdr:row>
          <xdr:rowOff>28575</xdr:rowOff>
        </xdr:from>
        <xdr:to>
          <xdr:col>13</xdr:col>
          <xdr:colOff>257175</xdr:colOff>
          <xdr:row>15</xdr:row>
          <xdr:rowOff>219075</xdr:rowOff>
        </xdr:to>
        <xdr:sp macro="" textlink="">
          <xdr:nvSpPr>
            <xdr:cNvPr id="3080" name="Drop Down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16</xdr:row>
          <xdr:rowOff>28575</xdr:rowOff>
        </xdr:from>
        <xdr:to>
          <xdr:col>13</xdr:col>
          <xdr:colOff>257175</xdr:colOff>
          <xdr:row>16</xdr:row>
          <xdr:rowOff>219075</xdr:rowOff>
        </xdr:to>
        <xdr:sp macro="" textlink="">
          <xdr:nvSpPr>
            <xdr:cNvPr id="3081" name="Drop Down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17</xdr:row>
          <xdr:rowOff>28575</xdr:rowOff>
        </xdr:from>
        <xdr:to>
          <xdr:col>13</xdr:col>
          <xdr:colOff>257175</xdr:colOff>
          <xdr:row>17</xdr:row>
          <xdr:rowOff>219075</xdr:rowOff>
        </xdr:to>
        <xdr:sp macro="" textlink="">
          <xdr:nvSpPr>
            <xdr:cNvPr id="3082" name="Drop Down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18</xdr:row>
          <xdr:rowOff>28575</xdr:rowOff>
        </xdr:from>
        <xdr:to>
          <xdr:col>13</xdr:col>
          <xdr:colOff>257175</xdr:colOff>
          <xdr:row>18</xdr:row>
          <xdr:rowOff>219075</xdr:rowOff>
        </xdr:to>
        <xdr:sp macro="" textlink="">
          <xdr:nvSpPr>
            <xdr:cNvPr id="3083" name="Drop Down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19</xdr:row>
          <xdr:rowOff>28575</xdr:rowOff>
        </xdr:from>
        <xdr:to>
          <xdr:col>13</xdr:col>
          <xdr:colOff>257175</xdr:colOff>
          <xdr:row>19</xdr:row>
          <xdr:rowOff>219075</xdr:rowOff>
        </xdr:to>
        <xdr:sp macro="" textlink="">
          <xdr:nvSpPr>
            <xdr:cNvPr id="3084" name="Drop Down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20</xdr:row>
          <xdr:rowOff>28575</xdr:rowOff>
        </xdr:from>
        <xdr:to>
          <xdr:col>13</xdr:col>
          <xdr:colOff>257175</xdr:colOff>
          <xdr:row>20</xdr:row>
          <xdr:rowOff>219075</xdr:rowOff>
        </xdr:to>
        <xdr:sp macro="" textlink="">
          <xdr:nvSpPr>
            <xdr:cNvPr id="3085" name="Drop Down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21</xdr:row>
          <xdr:rowOff>28575</xdr:rowOff>
        </xdr:from>
        <xdr:to>
          <xdr:col>13</xdr:col>
          <xdr:colOff>257175</xdr:colOff>
          <xdr:row>21</xdr:row>
          <xdr:rowOff>219075</xdr:rowOff>
        </xdr:to>
        <xdr:sp macro="" textlink="">
          <xdr:nvSpPr>
            <xdr:cNvPr id="3086" name="Drop Down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22</xdr:row>
          <xdr:rowOff>28575</xdr:rowOff>
        </xdr:from>
        <xdr:to>
          <xdr:col>13</xdr:col>
          <xdr:colOff>257175</xdr:colOff>
          <xdr:row>22</xdr:row>
          <xdr:rowOff>219075</xdr:rowOff>
        </xdr:to>
        <xdr:sp macro="" textlink="">
          <xdr:nvSpPr>
            <xdr:cNvPr id="3087" name="Drop Down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23</xdr:row>
          <xdr:rowOff>28575</xdr:rowOff>
        </xdr:from>
        <xdr:to>
          <xdr:col>13</xdr:col>
          <xdr:colOff>257175</xdr:colOff>
          <xdr:row>23</xdr:row>
          <xdr:rowOff>219075</xdr:rowOff>
        </xdr:to>
        <xdr:sp macro="" textlink="">
          <xdr:nvSpPr>
            <xdr:cNvPr id="3088" name="Drop Down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24</xdr:row>
          <xdr:rowOff>28575</xdr:rowOff>
        </xdr:from>
        <xdr:to>
          <xdr:col>13</xdr:col>
          <xdr:colOff>257175</xdr:colOff>
          <xdr:row>24</xdr:row>
          <xdr:rowOff>219075</xdr:rowOff>
        </xdr:to>
        <xdr:sp macro="" textlink="">
          <xdr:nvSpPr>
            <xdr:cNvPr id="3089" name="Drop Down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25</xdr:row>
          <xdr:rowOff>28575</xdr:rowOff>
        </xdr:from>
        <xdr:to>
          <xdr:col>13</xdr:col>
          <xdr:colOff>257175</xdr:colOff>
          <xdr:row>25</xdr:row>
          <xdr:rowOff>219075</xdr:rowOff>
        </xdr:to>
        <xdr:sp macro="" textlink="">
          <xdr:nvSpPr>
            <xdr:cNvPr id="3090" name="Drop Down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26</xdr:row>
          <xdr:rowOff>28575</xdr:rowOff>
        </xdr:from>
        <xdr:to>
          <xdr:col>13</xdr:col>
          <xdr:colOff>257175</xdr:colOff>
          <xdr:row>26</xdr:row>
          <xdr:rowOff>219075</xdr:rowOff>
        </xdr:to>
        <xdr:sp macro="" textlink="">
          <xdr:nvSpPr>
            <xdr:cNvPr id="3091" name="Drop Down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27</xdr:row>
          <xdr:rowOff>28575</xdr:rowOff>
        </xdr:from>
        <xdr:to>
          <xdr:col>13</xdr:col>
          <xdr:colOff>257175</xdr:colOff>
          <xdr:row>27</xdr:row>
          <xdr:rowOff>219075</xdr:rowOff>
        </xdr:to>
        <xdr:sp macro="" textlink="">
          <xdr:nvSpPr>
            <xdr:cNvPr id="3092" name="Drop Down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28</xdr:row>
          <xdr:rowOff>28575</xdr:rowOff>
        </xdr:from>
        <xdr:to>
          <xdr:col>13</xdr:col>
          <xdr:colOff>257175</xdr:colOff>
          <xdr:row>28</xdr:row>
          <xdr:rowOff>219075</xdr:rowOff>
        </xdr:to>
        <xdr:sp macro="" textlink="">
          <xdr:nvSpPr>
            <xdr:cNvPr id="3093" name="Drop Down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29</xdr:row>
          <xdr:rowOff>28575</xdr:rowOff>
        </xdr:from>
        <xdr:to>
          <xdr:col>13</xdr:col>
          <xdr:colOff>257175</xdr:colOff>
          <xdr:row>29</xdr:row>
          <xdr:rowOff>219075</xdr:rowOff>
        </xdr:to>
        <xdr:sp macro="" textlink="">
          <xdr:nvSpPr>
            <xdr:cNvPr id="3094" name="Drop Down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11</xdr:row>
          <xdr:rowOff>28575</xdr:rowOff>
        </xdr:from>
        <xdr:to>
          <xdr:col>19</xdr:col>
          <xdr:colOff>257175</xdr:colOff>
          <xdr:row>11</xdr:row>
          <xdr:rowOff>219075</xdr:rowOff>
        </xdr:to>
        <xdr:sp macro="" textlink="">
          <xdr:nvSpPr>
            <xdr:cNvPr id="3096" name="Drop Down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12</xdr:row>
          <xdr:rowOff>28575</xdr:rowOff>
        </xdr:from>
        <xdr:to>
          <xdr:col>19</xdr:col>
          <xdr:colOff>257175</xdr:colOff>
          <xdr:row>12</xdr:row>
          <xdr:rowOff>219075</xdr:rowOff>
        </xdr:to>
        <xdr:sp macro="" textlink="">
          <xdr:nvSpPr>
            <xdr:cNvPr id="3097" name="Drop Down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13</xdr:row>
          <xdr:rowOff>28575</xdr:rowOff>
        </xdr:from>
        <xdr:to>
          <xdr:col>19</xdr:col>
          <xdr:colOff>257175</xdr:colOff>
          <xdr:row>13</xdr:row>
          <xdr:rowOff>219075</xdr:rowOff>
        </xdr:to>
        <xdr:sp macro="" textlink="">
          <xdr:nvSpPr>
            <xdr:cNvPr id="3098" name="Drop Down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14</xdr:row>
          <xdr:rowOff>28575</xdr:rowOff>
        </xdr:from>
        <xdr:to>
          <xdr:col>19</xdr:col>
          <xdr:colOff>257175</xdr:colOff>
          <xdr:row>14</xdr:row>
          <xdr:rowOff>219075</xdr:rowOff>
        </xdr:to>
        <xdr:sp macro="" textlink="">
          <xdr:nvSpPr>
            <xdr:cNvPr id="3099" name="Drop Down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15</xdr:row>
          <xdr:rowOff>28575</xdr:rowOff>
        </xdr:from>
        <xdr:to>
          <xdr:col>19</xdr:col>
          <xdr:colOff>257175</xdr:colOff>
          <xdr:row>15</xdr:row>
          <xdr:rowOff>219075</xdr:rowOff>
        </xdr:to>
        <xdr:sp macro="" textlink="">
          <xdr:nvSpPr>
            <xdr:cNvPr id="3100" name="Drop Down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16</xdr:row>
          <xdr:rowOff>28575</xdr:rowOff>
        </xdr:from>
        <xdr:to>
          <xdr:col>19</xdr:col>
          <xdr:colOff>257175</xdr:colOff>
          <xdr:row>16</xdr:row>
          <xdr:rowOff>219075</xdr:rowOff>
        </xdr:to>
        <xdr:sp macro="" textlink="">
          <xdr:nvSpPr>
            <xdr:cNvPr id="3101" name="Drop Down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17</xdr:row>
          <xdr:rowOff>28575</xdr:rowOff>
        </xdr:from>
        <xdr:to>
          <xdr:col>19</xdr:col>
          <xdr:colOff>257175</xdr:colOff>
          <xdr:row>17</xdr:row>
          <xdr:rowOff>219075</xdr:rowOff>
        </xdr:to>
        <xdr:sp macro="" textlink="">
          <xdr:nvSpPr>
            <xdr:cNvPr id="3102" name="Drop Down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18</xdr:row>
          <xdr:rowOff>28575</xdr:rowOff>
        </xdr:from>
        <xdr:to>
          <xdr:col>19</xdr:col>
          <xdr:colOff>257175</xdr:colOff>
          <xdr:row>18</xdr:row>
          <xdr:rowOff>219075</xdr:rowOff>
        </xdr:to>
        <xdr:sp macro="" textlink="">
          <xdr:nvSpPr>
            <xdr:cNvPr id="3103" name="Drop Down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19</xdr:row>
          <xdr:rowOff>28575</xdr:rowOff>
        </xdr:from>
        <xdr:to>
          <xdr:col>19</xdr:col>
          <xdr:colOff>257175</xdr:colOff>
          <xdr:row>19</xdr:row>
          <xdr:rowOff>219075</xdr:rowOff>
        </xdr:to>
        <xdr:sp macro="" textlink="">
          <xdr:nvSpPr>
            <xdr:cNvPr id="3104" name="Drop Down 32"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20</xdr:row>
          <xdr:rowOff>28575</xdr:rowOff>
        </xdr:from>
        <xdr:to>
          <xdr:col>19</xdr:col>
          <xdr:colOff>257175</xdr:colOff>
          <xdr:row>20</xdr:row>
          <xdr:rowOff>219075</xdr:rowOff>
        </xdr:to>
        <xdr:sp macro="" textlink="">
          <xdr:nvSpPr>
            <xdr:cNvPr id="3105" name="Drop Down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21</xdr:row>
          <xdr:rowOff>28575</xdr:rowOff>
        </xdr:from>
        <xdr:to>
          <xdr:col>19</xdr:col>
          <xdr:colOff>257175</xdr:colOff>
          <xdr:row>21</xdr:row>
          <xdr:rowOff>219075</xdr:rowOff>
        </xdr:to>
        <xdr:sp macro="" textlink="">
          <xdr:nvSpPr>
            <xdr:cNvPr id="3106" name="Drop Down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22</xdr:row>
          <xdr:rowOff>28575</xdr:rowOff>
        </xdr:from>
        <xdr:to>
          <xdr:col>19</xdr:col>
          <xdr:colOff>257175</xdr:colOff>
          <xdr:row>22</xdr:row>
          <xdr:rowOff>219075</xdr:rowOff>
        </xdr:to>
        <xdr:sp macro="" textlink="">
          <xdr:nvSpPr>
            <xdr:cNvPr id="3107" name="Drop Down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23</xdr:row>
          <xdr:rowOff>28575</xdr:rowOff>
        </xdr:from>
        <xdr:to>
          <xdr:col>19</xdr:col>
          <xdr:colOff>257175</xdr:colOff>
          <xdr:row>23</xdr:row>
          <xdr:rowOff>219075</xdr:rowOff>
        </xdr:to>
        <xdr:sp macro="" textlink="">
          <xdr:nvSpPr>
            <xdr:cNvPr id="3108" name="Drop Down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24</xdr:row>
          <xdr:rowOff>28575</xdr:rowOff>
        </xdr:from>
        <xdr:to>
          <xdr:col>19</xdr:col>
          <xdr:colOff>257175</xdr:colOff>
          <xdr:row>24</xdr:row>
          <xdr:rowOff>219075</xdr:rowOff>
        </xdr:to>
        <xdr:sp macro="" textlink="">
          <xdr:nvSpPr>
            <xdr:cNvPr id="3109" name="Drop Down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25</xdr:row>
          <xdr:rowOff>28575</xdr:rowOff>
        </xdr:from>
        <xdr:to>
          <xdr:col>19</xdr:col>
          <xdr:colOff>257175</xdr:colOff>
          <xdr:row>25</xdr:row>
          <xdr:rowOff>219075</xdr:rowOff>
        </xdr:to>
        <xdr:sp macro="" textlink="">
          <xdr:nvSpPr>
            <xdr:cNvPr id="3110" name="Drop Down 38"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26</xdr:row>
          <xdr:rowOff>28575</xdr:rowOff>
        </xdr:from>
        <xdr:to>
          <xdr:col>19</xdr:col>
          <xdr:colOff>257175</xdr:colOff>
          <xdr:row>26</xdr:row>
          <xdr:rowOff>219075</xdr:rowOff>
        </xdr:to>
        <xdr:sp macro="" textlink="">
          <xdr:nvSpPr>
            <xdr:cNvPr id="3111" name="Drop Down 39"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27</xdr:row>
          <xdr:rowOff>28575</xdr:rowOff>
        </xdr:from>
        <xdr:to>
          <xdr:col>19</xdr:col>
          <xdr:colOff>257175</xdr:colOff>
          <xdr:row>27</xdr:row>
          <xdr:rowOff>219075</xdr:rowOff>
        </xdr:to>
        <xdr:sp macro="" textlink="">
          <xdr:nvSpPr>
            <xdr:cNvPr id="3112" name="Drop Down 40" hidden="1">
              <a:extLst>
                <a:ext uri="{63B3BB69-23CF-44E3-9099-C40C66FF867C}">
                  <a14:compatExt spid="_x0000_s3112"/>
                </a:ext>
                <a:ext uri="{FF2B5EF4-FFF2-40B4-BE49-F238E27FC236}">
                  <a16:creationId xmlns:a16="http://schemas.microsoft.com/office/drawing/2014/main" id="{00000000-0008-0000-0200-00002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28</xdr:row>
          <xdr:rowOff>28575</xdr:rowOff>
        </xdr:from>
        <xdr:to>
          <xdr:col>19</xdr:col>
          <xdr:colOff>257175</xdr:colOff>
          <xdr:row>28</xdr:row>
          <xdr:rowOff>219075</xdr:rowOff>
        </xdr:to>
        <xdr:sp macro="" textlink="">
          <xdr:nvSpPr>
            <xdr:cNvPr id="3113" name="Drop Down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29</xdr:row>
          <xdr:rowOff>28575</xdr:rowOff>
        </xdr:from>
        <xdr:to>
          <xdr:col>19</xdr:col>
          <xdr:colOff>257175</xdr:colOff>
          <xdr:row>29</xdr:row>
          <xdr:rowOff>219075</xdr:rowOff>
        </xdr:to>
        <xdr:sp macro="" textlink="">
          <xdr:nvSpPr>
            <xdr:cNvPr id="3114" name="Drop Down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11</xdr:row>
          <xdr:rowOff>28575</xdr:rowOff>
        </xdr:from>
        <xdr:to>
          <xdr:col>26</xdr:col>
          <xdr:colOff>257175</xdr:colOff>
          <xdr:row>11</xdr:row>
          <xdr:rowOff>219075</xdr:rowOff>
        </xdr:to>
        <xdr:sp macro="" textlink="">
          <xdr:nvSpPr>
            <xdr:cNvPr id="3116" name="Drop Down 44"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12</xdr:row>
          <xdr:rowOff>28575</xdr:rowOff>
        </xdr:from>
        <xdr:to>
          <xdr:col>26</xdr:col>
          <xdr:colOff>257175</xdr:colOff>
          <xdr:row>12</xdr:row>
          <xdr:rowOff>219075</xdr:rowOff>
        </xdr:to>
        <xdr:sp macro="" textlink="">
          <xdr:nvSpPr>
            <xdr:cNvPr id="3117" name="Drop Down 45" hidden="1">
              <a:extLst>
                <a:ext uri="{63B3BB69-23CF-44E3-9099-C40C66FF867C}">
                  <a14:compatExt spid="_x0000_s3117"/>
                </a:ext>
                <a:ext uri="{FF2B5EF4-FFF2-40B4-BE49-F238E27FC236}">
                  <a16:creationId xmlns:a16="http://schemas.microsoft.com/office/drawing/2014/main" id="{00000000-0008-0000-0200-00002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13</xdr:row>
          <xdr:rowOff>28575</xdr:rowOff>
        </xdr:from>
        <xdr:to>
          <xdr:col>26</xdr:col>
          <xdr:colOff>257175</xdr:colOff>
          <xdr:row>13</xdr:row>
          <xdr:rowOff>219075</xdr:rowOff>
        </xdr:to>
        <xdr:sp macro="" textlink="">
          <xdr:nvSpPr>
            <xdr:cNvPr id="3118" name="Drop Down 46"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14</xdr:row>
          <xdr:rowOff>28575</xdr:rowOff>
        </xdr:from>
        <xdr:to>
          <xdr:col>26</xdr:col>
          <xdr:colOff>257175</xdr:colOff>
          <xdr:row>14</xdr:row>
          <xdr:rowOff>219075</xdr:rowOff>
        </xdr:to>
        <xdr:sp macro="" textlink="">
          <xdr:nvSpPr>
            <xdr:cNvPr id="3119" name="Drop Down 47" hidden="1">
              <a:extLst>
                <a:ext uri="{63B3BB69-23CF-44E3-9099-C40C66FF867C}">
                  <a14:compatExt spid="_x0000_s3119"/>
                </a:ext>
                <a:ext uri="{FF2B5EF4-FFF2-40B4-BE49-F238E27FC236}">
                  <a16:creationId xmlns:a16="http://schemas.microsoft.com/office/drawing/2014/main" id="{00000000-0008-0000-0200-00002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15</xdr:row>
          <xdr:rowOff>28575</xdr:rowOff>
        </xdr:from>
        <xdr:to>
          <xdr:col>26</xdr:col>
          <xdr:colOff>257175</xdr:colOff>
          <xdr:row>15</xdr:row>
          <xdr:rowOff>219075</xdr:rowOff>
        </xdr:to>
        <xdr:sp macro="" textlink="">
          <xdr:nvSpPr>
            <xdr:cNvPr id="3120" name="Drop Down 48" hidden="1">
              <a:extLst>
                <a:ext uri="{63B3BB69-23CF-44E3-9099-C40C66FF867C}">
                  <a14:compatExt spid="_x0000_s3120"/>
                </a:ext>
                <a:ext uri="{FF2B5EF4-FFF2-40B4-BE49-F238E27FC236}">
                  <a16:creationId xmlns:a16="http://schemas.microsoft.com/office/drawing/2014/main" id="{00000000-0008-0000-0200-00003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16</xdr:row>
          <xdr:rowOff>28575</xdr:rowOff>
        </xdr:from>
        <xdr:to>
          <xdr:col>26</xdr:col>
          <xdr:colOff>257175</xdr:colOff>
          <xdr:row>16</xdr:row>
          <xdr:rowOff>219075</xdr:rowOff>
        </xdr:to>
        <xdr:sp macro="" textlink="">
          <xdr:nvSpPr>
            <xdr:cNvPr id="3121" name="Drop Down 49" hidden="1">
              <a:extLst>
                <a:ext uri="{63B3BB69-23CF-44E3-9099-C40C66FF867C}">
                  <a14:compatExt spid="_x0000_s3121"/>
                </a:ext>
                <a:ext uri="{FF2B5EF4-FFF2-40B4-BE49-F238E27FC236}">
                  <a16:creationId xmlns:a16="http://schemas.microsoft.com/office/drawing/2014/main" id="{00000000-0008-0000-0200-00003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17</xdr:row>
          <xdr:rowOff>28575</xdr:rowOff>
        </xdr:from>
        <xdr:to>
          <xdr:col>26</xdr:col>
          <xdr:colOff>257175</xdr:colOff>
          <xdr:row>17</xdr:row>
          <xdr:rowOff>219075</xdr:rowOff>
        </xdr:to>
        <xdr:sp macro="" textlink="">
          <xdr:nvSpPr>
            <xdr:cNvPr id="3122" name="Drop Down 50" hidden="1">
              <a:extLst>
                <a:ext uri="{63B3BB69-23CF-44E3-9099-C40C66FF867C}">
                  <a14:compatExt spid="_x0000_s3122"/>
                </a:ext>
                <a:ext uri="{FF2B5EF4-FFF2-40B4-BE49-F238E27FC236}">
                  <a16:creationId xmlns:a16="http://schemas.microsoft.com/office/drawing/2014/main" id="{00000000-0008-0000-0200-00003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18</xdr:row>
          <xdr:rowOff>28575</xdr:rowOff>
        </xdr:from>
        <xdr:to>
          <xdr:col>26</xdr:col>
          <xdr:colOff>257175</xdr:colOff>
          <xdr:row>18</xdr:row>
          <xdr:rowOff>219075</xdr:rowOff>
        </xdr:to>
        <xdr:sp macro="" textlink="">
          <xdr:nvSpPr>
            <xdr:cNvPr id="3123" name="Drop Down 51" hidden="1">
              <a:extLst>
                <a:ext uri="{63B3BB69-23CF-44E3-9099-C40C66FF867C}">
                  <a14:compatExt spid="_x0000_s3123"/>
                </a:ext>
                <a:ext uri="{FF2B5EF4-FFF2-40B4-BE49-F238E27FC236}">
                  <a16:creationId xmlns:a16="http://schemas.microsoft.com/office/drawing/2014/main" id="{00000000-0008-0000-0200-00003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19</xdr:row>
          <xdr:rowOff>28575</xdr:rowOff>
        </xdr:from>
        <xdr:to>
          <xdr:col>26</xdr:col>
          <xdr:colOff>257175</xdr:colOff>
          <xdr:row>19</xdr:row>
          <xdr:rowOff>219075</xdr:rowOff>
        </xdr:to>
        <xdr:sp macro="" textlink="">
          <xdr:nvSpPr>
            <xdr:cNvPr id="3124" name="Drop Down 52" hidden="1">
              <a:extLst>
                <a:ext uri="{63B3BB69-23CF-44E3-9099-C40C66FF867C}">
                  <a14:compatExt spid="_x0000_s3124"/>
                </a:ext>
                <a:ext uri="{FF2B5EF4-FFF2-40B4-BE49-F238E27FC236}">
                  <a16:creationId xmlns:a16="http://schemas.microsoft.com/office/drawing/2014/main" id="{00000000-0008-0000-0200-00003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20</xdr:row>
          <xdr:rowOff>28575</xdr:rowOff>
        </xdr:from>
        <xdr:to>
          <xdr:col>26</xdr:col>
          <xdr:colOff>257175</xdr:colOff>
          <xdr:row>20</xdr:row>
          <xdr:rowOff>219075</xdr:rowOff>
        </xdr:to>
        <xdr:sp macro="" textlink="">
          <xdr:nvSpPr>
            <xdr:cNvPr id="3125" name="Drop Down 53" hidden="1">
              <a:extLst>
                <a:ext uri="{63B3BB69-23CF-44E3-9099-C40C66FF867C}">
                  <a14:compatExt spid="_x0000_s3125"/>
                </a:ext>
                <a:ext uri="{FF2B5EF4-FFF2-40B4-BE49-F238E27FC236}">
                  <a16:creationId xmlns:a16="http://schemas.microsoft.com/office/drawing/2014/main" id="{00000000-0008-0000-0200-00003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21</xdr:row>
          <xdr:rowOff>28575</xdr:rowOff>
        </xdr:from>
        <xdr:to>
          <xdr:col>26</xdr:col>
          <xdr:colOff>257175</xdr:colOff>
          <xdr:row>21</xdr:row>
          <xdr:rowOff>219075</xdr:rowOff>
        </xdr:to>
        <xdr:sp macro="" textlink="">
          <xdr:nvSpPr>
            <xdr:cNvPr id="3126" name="Drop Down 54" hidden="1">
              <a:extLst>
                <a:ext uri="{63B3BB69-23CF-44E3-9099-C40C66FF867C}">
                  <a14:compatExt spid="_x0000_s3126"/>
                </a:ext>
                <a:ext uri="{FF2B5EF4-FFF2-40B4-BE49-F238E27FC236}">
                  <a16:creationId xmlns:a16="http://schemas.microsoft.com/office/drawing/2014/main" id="{00000000-0008-0000-0200-00003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22</xdr:row>
          <xdr:rowOff>28575</xdr:rowOff>
        </xdr:from>
        <xdr:to>
          <xdr:col>26</xdr:col>
          <xdr:colOff>257175</xdr:colOff>
          <xdr:row>22</xdr:row>
          <xdr:rowOff>219075</xdr:rowOff>
        </xdr:to>
        <xdr:sp macro="" textlink="">
          <xdr:nvSpPr>
            <xdr:cNvPr id="3127" name="Drop Down 55" hidden="1">
              <a:extLst>
                <a:ext uri="{63B3BB69-23CF-44E3-9099-C40C66FF867C}">
                  <a14:compatExt spid="_x0000_s3127"/>
                </a:ext>
                <a:ext uri="{FF2B5EF4-FFF2-40B4-BE49-F238E27FC236}">
                  <a16:creationId xmlns:a16="http://schemas.microsoft.com/office/drawing/2014/main" id="{00000000-0008-0000-0200-00003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23</xdr:row>
          <xdr:rowOff>28575</xdr:rowOff>
        </xdr:from>
        <xdr:to>
          <xdr:col>26</xdr:col>
          <xdr:colOff>257175</xdr:colOff>
          <xdr:row>23</xdr:row>
          <xdr:rowOff>219075</xdr:rowOff>
        </xdr:to>
        <xdr:sp macro="" textlink="">
          <xdr:nvSpPr>
            <xdr:cNvPr id="3128" name="Drop Down 56" hidden="1">
              <a:extLst>
                <a:ext uri="{63B3BB69-23CF-44E3-9099-C40C66FF867C}">
                  <a14:compatExt spid="_x0000_s3128"/>
                </a:ext>
                <a:ext uri="{FF2B5EF4-FFF2-40B4-BE49-F238E27FC236}">
                  <a16:creationId xmlns:a16="http://schemas.microsoft.com/office/drawing/2014/main" id="{00000000-0008-0000-0200-00003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24</xdr:row>
          <xdr:rowOff>28575</xdr:rowOff>
        </xdr:from>
        <xdr:to>
          <xdr:col>26</xdr:col>
          <xdr:colOff>257175</xdr:colOff>
          <xdr:row>24</xdr:row>
          <xdr:rowOff>219075</xdr:rowOff>
        </xdr:to>
        <xdr:sp macro="" textlink="">
          <xdr:nvSpPr>
            <xdr:cNvPr id="3129" name="Drop Down 57" hidden="1">
              <a:extLst>
                <a:ext uri="{63B3BB69-23CF-44E3-9099-C40C66FF867C}">
                  <a14:compatExt spid="_x0000_s3129"/>
                </a:ext>
                <a:ext uri="{FF2B5EF4-FFF2-40B4-BE49-F238E27FC236}">
                  <a16:creationId xmlns:a16="http://schemas.microsoft.com/office/drawing/2014/main" id="{00000000-0008-0000-0200-00003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25</xdr:row>
          <xdr:rowOff>28575</xdr:rowOff>
        </xdr:from>
        <xdr:to>
          <xdr:col>26</xdr:col>
          <xdr:colOff>257175</xdr:colOff>
          <xdr:row>25</xdr:row>
          <xdr:rowOff>219075</xdr:rowOff>
        </xdr:to>
        <xdr:sp macro="" textlink="">
          <xdr:nvSpPr>
            <xdr:cNvPr id="3130" name="Drop Down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26</xdr:row>
          <xdr:rowOff>28575</xdr:rowOff>
        </xdr:from>
        <xdr:to>
          <xdr:col>26</xdr:col>
          <xdr:colOff>257175</xdr:colOff>
          <xdr:row>26</xdr:row>
          <xdr:rowOff>219075</xdr:rowOff>
        </xdr:to>
        <xdr:sp macro="" textlink="">
          <xdr:nvSpPr>
            <xdr:cNvPr id="3131" name="Drop Down 59" hidden="1">
              <a:extLst>
                <a:ext uri="{63B3BB69-23CF-44E3-9099-C40C66FF867C}">
                  <a14:compatExt spid="_x0000_s3131"/>
                </a:ext>
                <a:ext uri="{FF2B5EF4-FFF2-40B4-BE49-F238E27FC236}">
                  <a16:creationId xmlns:a16="http://schemas.microsoft.com/office/drawing/2014/main" id="{00000000-0008-0000-0200-00003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27</xdr:row>
          <xdr:rowOff>28575</xdr:rowOff>
        </xdr:from>
        <xdr:to>
          <xdr:col>26</xdr:col>
          <xdr:colOff>257175</xdr:colOff>
          <xdr:row>27</xdr:row>
          <xdr:rowOff>219075</xdr:rowOff>
        </xdr:to>
        <xdr:sp macro="" textlink="">
          <xdr:nvSpPr>
            <xdr:cNvPr id="3132" name="Drop Down 60" hidden="1">
              <a:extLst>
                <a:ext uri="{63B3BB69-23CF-44E3-9099-C40C66FF867C}">
                  <a14:compatExt spid="_x0000_s3132"/>
                </a:ext>
                <a:ext uri="{FF2B5EF4-FFF2-40B4-BE49-F238E27FC236}">
                  <a16:creationId xmlns:a16="http://schemas.microsoft.com/office/drawing/2014/main" id="{00000000-0008-0000-0200-00003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28</xdr:row>
          <xdr:rowOff>28575</xdr:rowOff>
        </xdr:from>
        <xdr:to>
          <xdr:col>26</xdr:col>
          <xdr:colOff>257175</xdr:colOff>
          <xdr:row>28</xdr:row>
          <xdr:rowOff>219075</xdr:rowOff>
        </xdr:to>
        <xdr:sp macro="" textlink="">
          <xdr:nvSpPr>
            <xdr:cNvPr id="3133" name="Drop Down 61" hidden="1">
              <a:extLst>
                <a:ext uri="{63B3BB69-23CF-44E3-9099-C40C66FF867C}">
                  <a14:compatExt spid="_x0000_s3133"/>
                </a:ext>
                <a:ext uri="{FF2B5EF4-FFF2-40B4-BE49-F238E27FC236}">
                  <a16:creationId xmlns:a16="http://schemas.microsoft.com/office/drawing/2014/main" id="{00000000-0008-0000-0200-00003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29</xdr:row>
          <xdr:rowOff>28575</xdr:rowOff>
        </xdr:from>
        <xdr:to>
          <xdr:col>26</xdr:col>
          <xdr:colOff>257175</xdr:colOff>
          <xdr:row>29</xdr:row>
          <xdr:rowOff>219075</xdr:rowOff>
        </xdr:to>
        <xdr:sp macro="" textlink="">
          <xdr:nvSpPr>
            <xdr:cNvPr id="3134" name="Drop Down 62" hidden="1">
              <a:extLst>
                <a:ext uri="{63B3BB69-23CF-44E3-9099-C40C66FF867C}">
                  <a14:compatExt spid="_x0000_s3134"/>
                </a:ext>
                <a:ext uri="{FF2B5EF4-FFF2-40B4-BE49-F238E27FC236}">
                  <a16:creationId xmlns:a16="http://schemas.microsoft.com/office/drawing/2014/main" id="{00000000-0008-0000-0200-00003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35</xdr:row>
          <xdr:rowOff>9525</xdr:rowOff>
        </xdr:from>
        <xdr:to>
          <xdr:col>26</xdr:col>
          <xdr:colOff>228600</xdr:colOff>
          <xdr:row>35</xdr:row>
          <xdr:rowOff>238125</xdr:rowOff>
        </xdr:to>
        <xdr:grpSp>
          <xdr:nvGrpSpPr>
            <xdr:cNvPr id="7" name="Group 6">
              <a:extLst>
                <a:ext uri="{FF2B5EF4-FFF2-40B4-BE49-F238E27FC236}">
                  <a16:creationId xmlns:a16="http://schemas.microsoft.com/office/drawing/2014/main" id="{00000000-0008-0000-0200-000007000000}"/>
                </a:ext>
              </a:extLst>
            </xdr:cNvPr>
            <xdr:cNvGrpSpPr/>
          </xdr:nvGrpSpPr>
          <xdr:grpSpPr>
            <a:xfrm>
              <a:off x="542925" y="7229475"/>
              <a:ext cx="5419725" cy="228600"/>
              <a:chOff x="552450" y="7229475"/>
              <a:chExt cx="5438773" cy="228600"/>
            </a:xfrm>
          </xdr:grpSpPr>
          <xdr:sp macro="" textlink="">
            <xdr:nvSpPr>
              <xdr:cNvPr id="3137" name="Drop Down 65" hidden="1">
                <a:extLst>
                  <a:ext uri="{63B3BB69-23CF-44E3-9099-C40C66FF867C}">
                    <a14:compatExt spid="_x0000_s3137"/>
                  </a:ext>
                  <a:ext uri="{FF2B5EF4-FFF2-40B4-BE49-F238E27FC236}">
                    <a16:creationId xmlns:a16="http://schemas.microsoft.com/office/drawing/2014/main" id="{00000000-0008-0000-0200-0000410C0000}"/>
                  </a:ext>
                </a:extLst>
              </xdr:cNvPr>
              <xdr:cNvSpPr/>
            </xdr:nvSpPr>
            <xdr:spPr bwMode="auto">
              <a:xfrm>
                <a:off x="3705224" y="7229475"/>
                <a:ext cx="2285999" cy="228600"/>
              </a:xfrm>
              <a:prstGeom prst="rect">
                <a:avLst/>
              </a:prstGeom>
              <a:noFill/>
              <a:ln>
                <a:noFill/>
              </a:ln>
              <a:extLst>
                <a:ext uri="{91240B29-F687-4F45-9708-019B960494DF}">
                  <a14:hiddenLine w="9525">
                    <a:noFill/>
                    <a:miter lim="800000"/>
                    <a:headEnd/>
                    <a:tailEnd/>
                  </a14:hiddenLine>
                </a:ext>
              </a:extLst>
            </xdr:spPr>
          </xdr:sp>
          <xdr:sp macro="" textlink="">
            <xdr:nvSpPr>
              <xdr:cNvPr id="3157" name="Drop Down 85" hidden="1">
                <a:extLst>
                  <a:ext uri="{63B3BB69-23CF-44E3-9099-C40C66FF867C}">
                    <a14:compatExt spid="_x0000_s3157"/>
                  </a:ext>
                  <a:ext uri="{FF2B5EF4-FFF2-40B4-BE49-F238E27FC236}">
                    <a16:creationId xmlns:a16="http://schemas.microsoft.com/office/drawing/2014/main" id="{00000000-0008-0000-0200-0000550C0000}"/>
                  </a:ext>
                </a:extLst>
              </xdr:cNvPr>
              <xdr:cNvSpPr/>
            </xdr:nvSpPr>
            <xdr:spPr bwMode="auto">
              <a:xfrm>
                <a:off x="552450" y="7229475"/>
                <a:ext cx="1743076" cy="228600"/>
              </a:xfrm>
              <a:prstGeom prst="rect">
                <a:avLst/>
              </a:prstGeom>
              <a:noFill/>
              <a:ln>
                <a:noFill/>
              </a:ln>
              <a:extLst>
                <a:ext uri="{91240B29-F687-4F45-9708-019B960494DF}">
                  <a14:hiddenLine w="9525">
                    <a:noFill/>
                    <a:miter lim="800000"/>
                    <a:headEnd/>
                    <a:tailEnd/>
                  </a14:hiddenLine>
                </a:ext>
              </a:extLst>
            </xdr:spPr>
          </xdr:sp>
          <xdr:sp macro="" textlink="">
            <xdr:nvSpPr>
              <xdr:cNvPr id="3158" name="Drop Down 86" hidden="1">
                <a:extLst>
                  <a:ext uri="{63B3BB69-23CF-44E3-9099-C40C66FF867C}">
                    <a14:compatExt spid="_x0000_s3158"/>
                  </a:ext>
                  <a:ext uri="{FF2B5EF4-FFF2-40B4-BE49-F238E27FC236}">
                    <a16:creationId xmlns:a16="http://schemas.microsoft.com/office/drawing/2014/main" id="{00000000-0008-0000-0200-0000560C0000}"/>
                  </a:ext>
                </a:extLst>
              </xdr:cNvPr>
              <xdr:cNvSpPr/>
            </xdr:nvSpPr>
            <xdr:spPr bwMode="auto">
              <a:xfrm>
                <a:off x="2314575" y="7229475"/>
                <a:ext cx="1371600" cy="22860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36</xdr:row>
          <xdr:rowOff>9525</xdr:rowOff>
        </xdr:from>
        <xdr:to>
          <xdr:col>26</xdr:col>
          <xdr:colOff>228600</xdr:colOff>
          <xdr:row>36</xdr:row>
          <xdr:rowOff>238125</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542925" y="7477125"/>
              <a:ext cx="5419725" cy="228600"/>
              <a:chOff x="552450" y="7477125"/>
              <a:chExt cx="5438773" cy="228600"/>
            </a:xfrm>
          </xdr:grpSpPr>
          <xdr:sp macro="" textlink="">
            <xdr:nvSpPr>
              <xdr:cNvPr id="3163" name="Drop Down 91" hidden="1">
                <a:extLst>
                  <a:ext uri="{63B3BB69-23CF-44E3-9099-C40C66FF867C}">
                    <a14:compatExt spid="_x0000_s3163"/>
                  </a:ext>
                  <a:ext uri="{FF2B5EF4-FFF2-40B4-BE49-F238E27FC236}">
                    <a16:creationId xmlns:a16="http://schemas.microsoft.com/office/drawing/2014/main" id="{00000000-0008-0000-0200-00005B0C0000}"/>
                  </a:ext>
                </a:extLst>
              </xdr:cNvPr>
              <xdr:cNvSpPr/>
            </xdr:nvSpPr>
            <xdr:spPr bwMode="auto">
              <a:xfrm>
                <a:off x="3705224" y="7477125"/>
                <a:ext cx="2285999" cy="228600"/>
              </a:xfrm>
              <a:prstGeom prst="rect">
                <a:avLst/>
              </a:prstGeom>
              <a:noFill/>
              <a:ln>
                <a:noFill/>
              </a:ln>
              <a:extLst>
                <a:ext uri="{91240B29-F687-4F45-9708-019B960494DF}">
                  <a14:hiddenLine w="9525">
                    <a:noFill/>
                    <a:miter lim="800000"/>
                    <a:headEnd/>
                    <a:tailEnd/>
                  </a14:hiddenLine>
                </a:ext>
              </a:extLst>
            </xdr:spPr>
          </xdr:sp>
          <xdr:sp macro="" textlink="">
            <xdr:nvSpPr>
              <xdr:cNvPr id="3164" name="Drop Down 92" hidden="1">
                <a:extLst>
                  <a:ext uri="{63B3BB69-23CF-44E3-9099-C40C66FF867C}">
                    <a14:compatExt spid="_x0000_s3164"/>
                  </a:ext>
                  <a:ext uri="{FF2B5EF4-FFF2-40B4-BE49-F238E27FC236}">
                    <a16:creationId xmlns:a16="http://schemas.microsoft.com/office/drawing/2014/main" id="{00000000-0008-0000-0200-00005C0C0000}"/>
                  </a:ext>
                </a:extLst>
              </xdr:cNvPr>
              <xdr:cNvSpPr/>
            </xdr:nvSpPr>
            <xdr:spPr bwMode="auto">
              <a:xfrm>
                <a:off x="552450" y="7477125"/>
                <a:ext cx="1743076" cy="228600"/>
              </a:xfrm>
              <a:prstGeom prst="rect">
                <a:avLst/>
              </a:prstGeom>
              <a:noFill/>
              <a:ln>
                <a:noFill/>
              </a:ln>
              <a:extLst>
                <a:ext uri="{91240B29-F687-4F45-9708-019B960494DF}">
                  <a14:hiddenLine w="9525">
                    <a:noFill/>
                    <a:miter lim="800000"/>
                    <a:headEnd/>
                    <a:tailEnd/>
                  </a14:hiddenLine>
                </a:ext>
              </a:extLst>
            </xdr:spPr>
          </xdr:sp>
          <xdr:sp macro="" textlink="">
            <xdr:nvSpPr>
              <xdr:cNvPr id="3165" name="Drop Down 93" hidden="1">
                <a:extLst>
                  <a:ext uri="{63B3BB69-23CF-44E3-9099-C40C66FF867C}">
                    <a14:compatExt spid="_x0000_s3165"/>
                  </a:ext>
                  <a:ext uri="{FF2B5EF4-FFF2-40B4-BE49-F238E27FC236}">
                    <a16:creationId xmlns:a16="http://schemas.microsoft.com/office/drawing/2014/main" id="{00000000-0008-0000-0200-00005D0C0000}"/>
                  </a:ext>
                </a:extLst>
              </xdr:cNvPr>
              <xdr:cNvSpPr/>
            </xdr:nvSpPr>
            <xdr:spPr bwMode="auto">
              <a:xfrm>
                <a:off x="2314575" y="7477125"/>
                <a:ext cx="1371600" cy="22860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37</xdr:row>
          <xdr:rowOff>9525</xdr:rowOff>
        </xdr:from>
        <xdr:to>
          <xdr:col>26</xdr:col>
          <xdr:colOff>228600</xdr:colOff>
          <xdr:row>37</xdr:row>
          <xdr:rowOff>238125</xdr:rowOff>
        </xdr:to>
        <xdr:grpSp>
          <xdr:nvGrpSpPr>
            <xdr:cNvPr id="5" name="Group 4">
              <a:extLst>
                <a:ext uri="{FF2B5EF4-FFF2-40B4-BE49-F238E27FC236}">
                  <a16:creationId xmlns:a16="http://schemas.microsoft.com/office/drawing/2014/main" id="{00000000-0008-0000-0200-000005000000}"/>
                </a:ext>
              </a:extLst>
            </xdr:cNvPr>
            <xdr:cNvGrpSpPr/>
          </xdr:nvGrpSpPr>
          <xdr:grpSpPr>
            <a:xfrm>
              <a:off x="542925" y="7724775"/>
              <a:ext cx="5419725" cy="228600"/>
              <a:chOff x="552450" y="7724775"/>
              <a:chExt cx="5438773" cy="228600"/>
            </a:xfrm>
          </xdr:grpSpPr>
          <xdr:sp macro="" textlink="">
            <xdr:nvSpPr>
              <xdr:cNvPr id="3167" name="Drop Down 95" hidden="1">
                <a:extLst>
                  <a:ext uri="{63B3BB69-23CF-44E3-9099-C40C66FF867C}">
                    <a14:compatExt spid="_x0000_s3167"/>
                  </a:ext>
                  <a:ext uri="{FF2B5EF4-FFF2-40B4-BE49-F238E27FC236}">
                    <a16:creationId xmlns:a16="http://schemas.microsoft.com/office/drawing/2014/main" id="{00000000-0008-0000-0200-00005F0C0000}"/>
                  </a:ext>
                </a:extLst>
              </xdr:cNvPr>
              <xdr:cNvSpPr/>
            </xdr:nvSpPr>
            <xdr:spPr bwMode="auto">
              <a:xfrm>
                <a:off x="3705224" y="7724775"/>
                <a:ext cx="2285999" cy="228600"/>
              </a:xfrm>
              <a:prstGeom prst="rect">
                <a:avLst/>
              </a:prstGeom>
              <a:noFill/>
              <a:ln>
                <a:noFill/>
              </a:ln>
              <a:extLst>
                <a:ext uri="{91240B29-F687-4F45-9708-019B960494DF}">
                  <a14:hiddenLine w="9525">
                    <a:noFill/>
                    <a:miter lim="800000"/>
                    <a:headEnd/>
                    <a:tailEnd/>
                  </a14:hiddenLine>
                </a:ext>
              </a:extLst>
            </xdr:spPr>
          </xdr:sp>
          <xdr:sp macro="" textlink="">
            <xdr:nvSpPr>
              <xdr:cNvPr id="3168" name="Drop Down 96" hidden="1">
                <a:extLst>
                  <a:ext uri="{63B3BB69-23CF-44E3-9099-C40C66FF867C}">
                    <a14:compatExt spid="_x0000_s3168"/>
                  </a:ext>
                  <a:ext uri="{FF2B5EF4-FFF2-40B4-BE49-F238E27FC236}">
                    <a16:creationId xmlns:a16="http://schemas.microsoft.com/office/drawing/2014/main" id="{00000000-0008-0000-0200-0000600C0000}"/>
                  </a:ext>
                </a:extLst>
              </xdr:cNvPr>
              <xdr:cNvSpPr/>
            </xdr:nvSpPr>
            <xdr:spPr bwMode="auto">
              <a:xfrm>
                <a:off x="552450" y="7724775"/>
                <a:ext cx="1743076" cy="228600"/>
              </a:xfrm>
              <a:prstGeom prst="rect">
                <a:avLst/>
              </a:prstGeom>
              <a:noFill/>
              <a:ln>
                <a:noFill/>
              </a:ln>
              <a:extLst>
                <a:ext uri="{91240B29-F687-4F45-9708-019B960494DF}">
                  <a14:hiddenLine w="9525">
                    <a:noFill/>
                    <a:miter lim="800000"/>
                    <a:headEnd/>
                    <a:tailEnd/>
                  </a14:hiddenLine>
                </a:ext>
              </a:extLst>
            </xdr:spPr>
          </xdr:sp>
          <xdr:sp macro="" textlink="">
            <xdr:nvSpPr>
              <xdr:cNvPr id="3169" name="Drop Down 97" hidden="1">
                <a:extLst>
                  <a:ext uri="{63B3BB69-23CF-44E3-9099-C40C66FF867C}">
                    <a14:compatExt spid="_x0000_s3169"/>
                  </a:ext>
                  <a:ext uri="{FF2B5EF4-FFF2-40B4-BE49-F238E27FC236}">
                    <a16:creationId xmlns:a16="http://schemas.microsoft.com/office/drawing/2014/main" id="{00000000-0008-0000-0200-0000610C0000}"/>
                  </a:ext>
                </a:extLst>
              </xdr:cNvPr>
              <xdr:cNvSpPr/>
            </xdr:nvSpPr>
            <xdr:spPr bwMode="auto">
              <a:xfrm>
                <a:off x="2314575" y="7724775"/>
                <a:ext cx="1371600" cy="22860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38</xdr:row>
          <xdr:rowOff>9525</xdr:rowOff>
        </xdr:from>
        <xdr:to>
          <xdr:col>26</xdr:col>
          <xdr:colOff>228600</xdr:colOff>
          <xdr:row>38</xdr:row>
          <xdr:rowOff>238125</xdr:rowOff>
        </xdr:to>
        <xdr:grpSp>
          <xdr:nvGrpSpPr>
            <xdr:cNvPr id="6" name="Group 5">
              <a:extLst>
                <a:ext uri="{FF2B5EF4-FFF2-40B4-BE49-F238E27FC236}">
                  <a16:creationId xmlns:a16="http://schemas.microsoft.com/office/drawing/2014/main" id="{00000000-0008-0000-0200-000006000000}"/>
                </a:ext>
              </a:extLst>
            </xdr:cNvPr>
            <xdr:cNvGrpSpPr/>
          </xdr:nvGrpSpPr>
          <xdr:grpSpPr>
            <a:xfrm>
              <a:off x="542925" y="7972425"/>
              <a:ext cx="5419725" cy="228600"/>
              <a:chOff x="552450" y="7972425"/>
              <a:chExt cx="5438773" cy="228600"/>
            </a:xfrm>
          </xdr:grpSpPr>
          <xdr:sp macro="" textlink="">
            <xdr:nvSpPr>
              <xdr:cNvPr id="3171" name="Drop Down 99" hidden="1">
                <a:extLst>
                  <a:ext uri="{63B3BB69-23CF-44E3-9099-C40C66FF867C}">
                    <a14:compatExt spid="_x0000_s3171"/>
                  </a:ext>
                  <a:ext uri="{FF2B5EF4-FFF2-40B4-BE49-F238E27FC236}">
                    <a16:creationId xmlns:a16="http://schemas.microsoft.com/office/drawing/2014/main" id="{00000000-0008-0000-0200-0000630C0000}"/>
                  </a:ext>
                </a:extLst>
              </xdr:cNvPr>
              <xdr:cNvSpPr/>
            </xdr:nvSpPr>
            <xdr:spPr bwMode="auto">
              <a:xfrm>
                <a:off x="3705224" y="7972425"/>
                <a:ext cx="2285999" cy="228600"/>
              </a:xfrm>
              <a:prstGeom prst="rect">
                <a:avLst/>
              </a:prstGeom>
              <a:noFill/>
              <a:ln>
                <a:noFill/>
              </a:ln>
              <a:extLst>
                <a:ext uri="{91240B29-F687-4F45-9708-019B960494DF}">
                  <a14:hiddenLine w="9525">
                    <a:noFill/>
                    <a:miter lim="800000"/>
                    <a:headEnd/>
                    <a:tailEnd/>
                  </a14:hiddenLine>
                </a:ext>
              </a:extLst>
            </xdr:spPr>
          </xdr:sp>
          <xdr:sp macro="" textlink="">
            <xdr:nvSpPr>
              <xdr:cNvPr id="3172" name="Drop Down 100" hidden="1">
                <a:extLst>
                  <a:ext uri="{63B3BB69-23CF-44E3-9099-C40C66FF867C}">
                    <a14:compatExt spid="_x0000_s3172"/>
                  </a:ext>
                  <a:ext uri="{FF2B5EF4-FFF2-40B4-BE49-F238E27FC236}">
                    <a16:creationId xmlns:a16="http://schemas.microsoft.com/office/drawing/2014/main" id="{00000000-0008-0000-0200-0000640C0000}"/>
                  </a:ext>
                </a:extLst>
              </xdr:cNvPr>
              <xdr:cNvSpPr/>
            </xdr:nvSpPr>
            <xdr:spPr bwMode="auto">
              <a:xfrm>
                <a:off x="552450" y="7972425"/>
                <a:ext cx="1743076" cy="228600"/>
              </a:xfrm>
              <a:prstGeom prst="rect">
                <a:avLst/>
              </a:prstGeom>
              <a:noFill/>
              <a:ln>
                <a:noFill/>
              </a:ln>
              <a:extLst>
                <a:ext uri="{91240B29-F687-4F45-9708-019B960494DF}">
                  <a14:hiddenLine w="9525">
                    <a:noFill/>
                    <a:miter lim="800000"/>
                    <a:headEnd/>
                    <a:tailEnd/>
                  </a14:hiddenLine>
                </a:ext>
              </a:extLst>
            </xdr:spPr>
          </xdr:sp>
          <xdr:sp macro="" textlink="">
            <xdr:nvSpPr>
              <xdr:cNvPr id="3173" name="Drop Down 101" hidden="1">
                <a:extLst>
                  <a:ext uri="{63B3BB69-23CF-44E3-9099-C40C66FF867C}">
                    <a14:compatExt spid="_x0000_s3173"/>
                  </a:ext>
                  <a:ext uri="{FF2B5EF4-FFF2-40B4-BE49-F238E27FC236}">
                    <a16:creationId xmlns:a16="http://schemas.microsoft.com/office/drawing/2014/main" id="{00000000-0008-0000-0200-0000650C0000}"/>
                  </a:ext>
                </a:extLst>
              </xdr:cNvPr>
              <xdr:cNvSpPr/>
            </xdr:nvSpPr>
            <xdr:spPr bwMode="auto">
              <a:xfrm>
                <a:off x="2314575" y="7972425"/>
                <a:ext cx="1371600" cy="22860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39</xdr:row>
          <xdr:rowOff>9525</xdr:rowOff>
        </xdr:from>
        <xdr:to>
          <xdr:col>26</xdr:col>
          <xdr:colOff>228600</xdr:colOff>
          <xdr:row>39</xdr:row>
          <xdr:rowOff>238125</xdr:rowOff>
        </xdr:to>
        <xdr:grpSp>
          <xdr:nvGrpSpPr>
            <xdr:cNvPr id="2" name="Group 1">
              <a:extLst>
                <a:ext uri="{FF2B5EF4-FFF2-40B4-BE49-F238E27FC236}">
                  <a16:creationId xmlns:a16="http://schemas.microsoft.com/office/drawing/2014/main" id="{00000000-0008-0000-0200-000002000000}"/>
                </a:ext>
              </a:extLst>
            </xdr:cNvPr>
            <xdr:cNvGrpSpPr/>
          </xdr:nvGrpSpPr>
          <xdr:grpSpPr>
            <a:xfrm>
              <a:off x="542925" y="8220075"/>
              <a:ext cx="5419725" cy="228600"/>
              <a:chOff x="552450" y="8220075"/>
              <a:chExt cx="5438773" cy="228600"/>
            </a:xfrm>
          </xdr:grpSpPr>
          <xdr:sp macro="" textlink="">
            <xdr:nvSpPr>
              <xdr:cNvPr id="3175" name="Drop Down 103" hidden="1">
                <a:extLst>
                  <a:ext uri="{63B3BB69-23CF-44E3-9099-C40C66FF867C}">
                    <a14:compatExt spid="_x0000_s3175"/>
                  </a:ext>
                  <a:ext uri="{FF2B5EF4-FFF2-40B4-BE49-F238E27FC236}">
                    <a16:creationId xmlns:a16="http://schemas.microsoft.com/office/drawing/2014/main" id="{00000000-0008-0000-0200-0000670C0000}"/>
                  </a:ext>
                </a:extLst>
              </xdr:cNvPr>
              <xdr:cNvSpPr/>
            </xdr:nvSpPr>
            <xdr:spPr bwMode="auto">
              <a:xfrm>
                <a:off x="3705224" y="8220075"/>
                <a:ext cx="2285999" cy="228600"/>
              </a:xfrm>
              <a:prstGeom prst="rect">
                <a:avLst/>
              </a:prstGeom>
              <a:noFill/>
              <a:ln>
                <a:noFill/>
              </a:ln>
              <a:extLst>
                <a:ext uri="{91240B29-F687-4F45-9708-019B960494DF}">
                  <a14:hiddenLine w="9525">
                    <a:noFill/>
                    <a:miter lim="800000"/>
                    <a:headEnd/>
                    <a:tailEnd/>
                  </a14:hiddenLine>
                </a:ext>
              </a:extLst>
            </xdr:spPr>
          </xdr:sp>
          <xdr:sp macro="" textlink="">
            <xdr:nvSpPr>
              <xdr:cNvPr id="3176" name="Drop Down 104" hidden="1">
                <a:extLst>
                  <a:ext uri="{63B3BB69-23CF-44E3-9099-C40C66FF867C}">
                    <a14:compatExt spid="_x0000_s3176"/>
                  </a:ext>
                  <a:ext uri="{FF2B5EF4-FFF2-40B4-BE49-F238E27FC236}">
                    <a16:creationId xmlns:a16="http://schemas.microsoft.com/office/drawing/2014/main" id="{00000000-0008-0000-0200-0000680C0000}"/>
                  </a:ext>
                </a:extLst>
              </xdr:cNvPr>
              <xdr:cNvSpPr/>
            </xdr:nvSpPr>
            <xdr:spPr bwMode="auto">
              <a:xfrm>
                <a:off x="552450" y="8220075"/>
                <a:ext cx="1743076" cy="228600"/>
              </a:xfrm>
              <a:prstGeom prst="rect">
                <a:avLst/>
              </a:prstGeom>
              <a:noFill/>
              <a:ln>
                <a:noFill/>
              </a:ln>
              <a:extLst>
                <a:ext uri="{91240B29-F687-4F45-9708-019B960494DF}">
                  <a14:hiddenLine w="9525">
                    <a:noFill/>
                    <a:miter lim="800000"/>
                    <a:headEnd/>
                    <a:tailEnd/>
                  </a14:hiddenLine>
                </a:ext>
              </a:extLst>
            </xdr:spPr>
          </xdr:sp>
          <xdr:sp macro="" textlink="">
            <xdr:nvSpPr>
              <xdr:cNvPr id="3177" name="Drop Down 105" hidden="1">
                <a:extLst>
                  <a:ext uri="{63B3BB69-23CF-44E3-9099-C40C66FF867C}">
                    <a14:compatExt spid="_x0000_s3177"/>
                  </a:ext>
                  <a:ext uri="{FF2B5EF4-FFF2-40B4-BE49-F238E27FC236}">
                    <a16:creationId xmlns:a16="http://schemas.microsoft.com/office/drawing/2014/main" id="{00000000-0008-0000-0200-0000690C0000}"/>
                  </a:ext>
                </a:extLst>
              </xdr:cNvPr>
              <xdr:cNvSpPr/>
            </xdr:nvSpPr>
            <xdr:spPr bwMode="auto">
              <a:xfrm>
                <a:off x="2314575" y="8220075"/>
                <a:ext cx="1371600" cy="22860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36</xdr:row>
          <xdr:rowOff>9525</xdr:rowOff>
        </xdr:from>
        <xdr:to>
          <xdr:col>26</xdr:col>
          <xdr:colOff>228600</xdr:colOff>
          <xdr:row>36</xdr:row>
          <xdr:rowOff>238125</xdr:rowOff>
        </xdr:to>
        <xdr:grpSp>
          <xdr:nvGrpSpPr>
            <xdr:cNvPr id="8" name="Group 7">
              <a:extLst>
                <a:ext uri="{FF2B5EF4-FFF2-40B4-BE49-F238E27FC236}">
                  <a16:creationId xmlns:a16="http://schemas.microsoft.com/office/drawing/2014/main" id="{00000000-0008-0000-0200-000008000000}"/>
                </a:ext>
              </a:extLst>
            </xdr:cNvPr>
            <xdr:cNvGrpSpPr/>
          </xdr:nvGrpSpPr>
          <xdr:grpSpPr>
            <a:xfrm>
              <a:off x="542925" y="7477125"/>
              <a:ext cx="5419725" cy="228600"/>
              <a:chOff x="552450" y="7477125"/>
              <a:chExt cx="5438773" cy="228600"/>
            </a:xfrm>
          </xdr:grpSpPr>
          <xdr:sp macro="" textlink="">
            <xdr:nvSpPr>
              <xdr:cNvPr id="3178" name="Drop Down 106" hidden="1">
                <a:extLst>
                  <a:ext uri="{63B3BB69-23CF-44E3-9099-C40C66FF867C}">
                    <a14:compatExt spid="_x0000_s3178"/>
                  </a:ext>
                  <a:ext uri="{FF2B5EF4-FFF2-40B4-BE49-F238E27FC236}">
                    <a16:creationId xmlns:a16="http://schemas.microsoft.com/office/drawing/2014/main" id="{00000000-0008-0000-0200-00006A0C0000}"/>
                  </a:ext>
                </a:extLst>
              </xdr:cNvPr>
              <xdr:cNvSpPr/>
            </xdr:nvSpPr>
            <xdr:spPr bwMode="auto">
              <a:xfrm>
                <a:off x="3705224" y="7477125"/>
                <a:ext cx="2285999" cy="228600"/>
              </a:xfrm>
              <a:prstGeom prst="rect">
                <a:avLst/>
              </a:prstGeom>
              <a:noFill/>
              <a:ln>
                <a:noFill/>
              </a:ln>
              <a:extLst>
                <a:ext uri="{91240B29-F687-4F45-9708-019B960494DF}">
                  <a14:hiddenLine w="9525">
                    <a:noFill/>
                    <a:miter lim="800000"/>
                    <a:headEnd/>
                    <a:tailEnd/>
                  </a14:hiddenLine>
                </a:ext>
              </a:extLst>
            </xdr:spPr>
          </xdr:sp>
          <xdr:sp macro="" textlink="">
            <xdr:nvSpPr>
              <xdr:cNvPr id="3179" name="Drop Down 107" hidden="1">
                <a:extLst>
                  <a:ext uri="{63B3BB69-23CF-44E3-9099-C40C66FF867C}">
                    <a14:compatExt spid="_x0000_s3179"/>
                  </a:ext>
                  <a:ext uri="{FF2B5EF4-FFF2-40B4-BE49-F238E27FC236}">
                    <a16:creationId xmlns:a16="http://schemas.microsoft.com/office/drawing/2014/main" id="{00000000-0008-0000-0200-00006B0C0000}"/>
                  </a:ext>
                </a:extLst>
              </xdr:cNvPr>
              <xdr:cNvSpPr/>
            </xdr:nvSpPr>
            <xdr:spPr bwMode="auto">
              <a:xfrm>
                <a:off x="552450" y="7477125"/>
                <a:ext cx="1743076" cy="228600"/>
              </a:xfrm>
              <a:prstGeom prst="rect">
                <a:avLst/>
              </a:prstGeom>
              <a:noFill/>
              <a:ln>
                <a:noFill/>
              </a:ln>
              <a:extLst>
                <a:ext uri="{91240B29-F687-4F45-9708-019B960494DF}">
                  <a14:hiddenLine w="9525">
                    <a:noFill/>
                    <a:miter lim="800000"/>
                    <a:headEnd/>
                    <a:tailEnd/>
                  </a14:hiddenLine>
                </a:ext>
              </a:extLst>
            </xdr:spPr>
          </xdr:sp>
          <xdr:sp macro="" textlink="">
            <xdr:nvSpPr>
              <xdr:cNvPr id="3180" name="Drop Down 108" hidden="1">
                <a:extLst>
                  <a:ext uri="{63B3BB69-23CF-44E3-9099-C40C66FF867C}">
                    <a14:compatExt spid="_x0000_s3180"/>
                  </a:ext>
                  <a:ext uri="{FF2B5EF4-FFF2-40B4-BE49-F238E27FC236}">
                    <a16:creationId xmlns:a16="http://schemas.microsoft.com/office/drawing/2014/main" id="{00000000-0008-0000-0200-00006C0C0000}"/>
                  </a:ext>
                </a:extLst>
              </xdr:cNvPr>
              <xdr:cNvSpPr/>
            </xdr:nvSpPr>
            <xdr:spPr bwMode="auto">
              <a:xfrm>
                <a:off x="2314575" y="7477125"/>
                <a:ext cx="1371600" cy="22860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37</xdr:row>
          <xdr:rowOff>9525</xdr:rowOff>
        </xdr:from>
        <xdr:to>
          <xdr:col>26</xdr:col>
          <xdr:colOff>228600</xdr:colOff>
          <xdr:row>37</xdr:row>
          <xdr:rowOff>238125</xdr:rowOff>
        </xdr:to>
        <xdr:grpSp>
          <xdr:nvGrpSpPr>
            <xdr:cNvPr id="9" name="Group 8">
              <a:extLst>
                <a:ext uri="{FF2B5EF4-FFF2-40B4-BE49-F238E27FC236}">
                  <a16:creationId xmlns:a16="http://schemas.microsoft.com/office/drawing/2014/main" id="{00000000-0008-0000-0200-000009000000}"/>
                </a:ext>
              </a:extLst>
            </xdr:cNvPr>
            <xdr:cNvGrpSpPr/>
          </xdr:nvGrpSpPr>
          <xdr:grpSpPr>
            <a:xfrm>
              <a:off x="542925" y="7724775"/>
              <a:ext cx="5419725" cy="228600"/>
              <a:chOff x="552450" y="7724775"/>
              <a:chExt cx="5438773" cy="228600"/>
            </a:xfrm>
          </xdr:grpSpPr>
          <xdr:sp macro="" textlink="">
            <xdr:nvSpPr>
              <xdr:cNvPr id="3181" name="Drop Down 109" hidden="1">
                <a:extLst>
                  <a:ext uri="{63B3BB69-23CF-44E3-9099-C40C66FF867C}">
                    <a14:compatExt spid="_x0000_s3181"/>
                  </a:ext>
                  <a:ext uri="{FF2B5EF4-FFF2-40B4-BE49-F238E27FC236}">
                    <a16:creationId xmlns:a16="http://schemas.microsoft.com/office/drawing/2014/main" id="{00000000-0008-0000-0200-00006D0C0000}"/>
                  </a:ext>
                </a:extLst>
              </xdr:cNvPr>
              <xdr:cNvSpPr/>
            </xdr:nvSpPr>
            <xdr:spPr bwMode="auto">
              <a:xfrm>
                <a:off x="3705224" y="7724775"/>
                <a:ext cx="2285999" cy="228600"/>
              </a:xfrm>
              <a:prstGeom prst="rect">
                <a:avLst/>
              </a:prstGeom>
              <a:noFill/>
              <a:ln>
                <a:noFill/>
              </a:ln>
              <a:extLst>
                <a:ext uri="{91240B29-F687-4F45-9708-019B960494DF}">
                  <a14:hiddenLine w="9525">
                    <a:noFill/>
                    <a:miter lim="800000"/>
                    <a:headEnd/>
                    <a:tailEnd/>
                  </a14:hiddenLine>
                </a:ext>
              </a:extLst>
            </xdr:spPr>
          </xdr:sp>
          <xdr:sp macro="" textlink="">
            <xdr:nvSpPr>
              <xdr:cNvPr id="3182" name="Drop Down 110" hidden="1">
                <a:extLst>
                  <a:ext uri="{63B3BB69-23CF-44E3-9099-C40C66FF867C}">
                    <a14:compatExt spid="_x0000_s3182"/>
                  </a:ext>
                  <a:ext uri="{FF2B5EF4-FFF2-40B4-BE49-F238E27FC236}">
                    <a16:creationId xmlns:a16="http://schemas.microsoft.com/office/drawing/2014/main" id="{00000000-0008-0000-0200-00006E0C0000}"/>
                  </a:ext>
                </a:extLst>
              </xdr:cNvPr>
              <xdr:cNvSpPr/>
            </xdr:nvSpPr>
            <xdr:spPr bwMode="auto">
              <a:xfrm>
                <a:off x="552450" y="7724775"/>
                <a:ext cx="1743076" cy="228600"/>
              </a:xfrm>
              <a:prstGeom prst="rect">
                <a:avLst/>
              </a:prstGeom>
              <a:noFill/>
              <a:ln>
                <a:noFill/>
              </a:ln>
              <a:extLst>
                <a:ext uri="{91240B29-F687-4F45-9708-019B960494DF}">
                  <a14:hiddenLine w="9525">
                    <a:noFill/>
                    <a:miter lim="800000"/>
                    <a:headEnd/>
                    <a:tailEnd/>
                  </a14:hiddenLine>
                </a:ext>
              </a:extLst>
            </xdr:spPr>
          </xdr:sp>
          <xdr:sp macro="" textlink="">
            <xdr:nvSpPr>
              <xdr:cNvPr id="3183" name="Drop Down 111" hidden="1">
                <a:extLst>
                  <a:ext uri="{63B3BB69-23CF-44E3-9099-C40C66FF867C}">
                    <a14:compatExt spid="_x0000_s3183"/>
                  </a:ext>
                  <a:ext uri="{FF2B5EF4-FFF2-40B4-BE49-F238E27FC236}">
                    <a16:creationId xmlns:a16="http://schemas.microsoft.com/office/drawing/2014/main" id="{00000000-0008-0000-0200-00006F0C0000}"/>
                  </a:ext>
                </a:extLst>
              </xdr:cNvPr>
              <xdr:cNvSpPr/>
            </xdr:nvSpPr>
            <xdr:spPr bwMode="auto">
              <a:xfrm>
                <a:off x="2314575" y="7724775"/>
                <a:ext cx="1371600" cy="22860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38</xdr:row>
          <xdr:rowOff>9525</xdr:rowOff>
        </xdr:from>
        <xdr:to>
          <xdr:col>26</xdr:col>
          <xdr:colOff>228600</xdr:colOff>
          <xdr:row>38</xdr:row>
          <xdr:rowOff>238125</xdr:rowOff>
        </xdr:to>
        <xdr:grpSp>
          <xdr:nvGrpSpPr>
            <xdr:cNvPr id="10" name="Group 9">
              <a:extLst>
                <a:ext uri="{FF2B5EF4-FFF2-40B4-BE49-F238E27FC236}">
                  <a16:creationId xmlns:a16="http://schemas.microsoft.com/office/drawing/2014/main" id="{00000000-0008-0000-0200-00000A000000}"/>
                </a:ext>
              </a:extLst>
            </xdr:cNvPr>
            <xdr:cNvGrpSpPr/>
          </xdr:nvGrpSpPr>
          <xdr:grpSpPr>
            <a:xfrm>
              <a:off x="542925" y="7972425"/>
              <a:ext cx="5419725" cy="228600"/>
              <a:chOff x="552450" y="7972425"/>
              <a:chExt cx="5438773" cy="228600"/>
            </a:xfrm>
          </xdr:grpSpPr>
          <xdr:sp macro="" textlink="">
            <xdr:nvSpPr>
              <xdr:cNvPr id="3184" name="Drop Down 112" hidden="1">
                <a:extLst>
                  <a:ext uri="{63B3BB69-23CF-44E3-9099-C40C66FF867C}">
                    <a14:compatExt spid="_x0000_s3184"/>
                  </a:ext>
                  <a:ext uri="{FF2B5EF4-FFF2-40B4-BE49-F238E27FC236}">
                    <a16:creationId xmlns:a16="http://schemas.microsoft.com/office/drawing/2014/main" id="{00000000-0008-0000-0200-0000700C0000}"/>
                  </a:ext>
                </a:extLst>
              </xdr:cNvPr>
              <xdr:cNvSpPr/>
            </xdr:nvSpPr>
            <xdr:spPr bwMode="auto">
              <a:xfrm>
                <a:off x="3705224" y="7972425"/>
                <a:ext cx="2285999" cy="228600"/>
              </a:xfrm>
              <a:prstGeom prst="rect">
                <a:avLst/>
              </a:prstGeom>
              <a:noFill/>
              <a:ln>
                <a:noFill/>
              </a:ln>
              <a:extLst>
                <a:ext uri="{91240B29-F687-4F45-9708-019B960494DF}">
                  <a14:hiddenLine w="9525">
                    <a:noFill/>
                    <a:miter lim="800000"/>
                    <a:headEnd/>
                    <a:tailEnd/>
                  </a14:hiddenLine>
                </a:ext>
              </a:extLst>
            </xdr:spPr>
          </xdr:sp>
          <xdr:sp macro="" textlink="">
            <xdr:nvSpPr>
              <xdr:cNvPr id="3185" name="Drop Down 113" hidden="1">
                <a:extLst>
                  <a:ext uri="{63B3BB69-23CF-44E3-9099-C40C66FF867C}">
                    <a14:compatExt spid="_x0000_s3185"/>
                  </a:ext>
                  <a:ext uri="{FF2B5EF4-FFF2-40B4-BE49-F238E27FC236}">
                    <a16:creationId xmlns:a16="http://schemas.microsoft.com/office/drawing/2014/main" id="{00000000-0008-0000-0200-0000710C0000}"/>
                  </a:ext>
                </a:extLst>
              </xdr:cNvPr>
              <xdr:cNvSpPr/>
            </xdr:nvSpPr>
            <xdr:spPr bwMode="auto">
              <a:xfrm>
                <a:off x="552450" y="7972425"/>
                <a:ext cx="1743076" cy="228600"/>
              </a:xfrm>
              <a:prstGeom prst="rect">
                <a:avLst/>
              </a:prstGeom>
              <a:noFill/>
              <a:ln>
                <a:noFill/>
              </a:ln>
              <a:extLst>
                <a:ext uri="{91240B29-F687-4F45-9708-019B960494DF}">
                  <a14:hiddenLine w="9525">
                    <a:noFill/>
                    <a:miter lim="800000"/>
                    <a:headEnd/>
                    <a:tailEnd/>
                  </a14:hiddenLine>
                </a:ext>
              </a:extLst>
            </xdr:spPr>
          </xdr:sp>
          <xdr:sp macro="" textlink="">
            <xdr:nvSpPr>
              <xdr:cNvPr id="3186" name="Drop Down 114" hidden="1">
                <a:extLst>
                  <a:ext uri="{63B3BB69-23CF-44E3-9099-C40C66FF867C}">
                    <a14:compatExt spid="_x0000_s3186"/>
                  </a:ext>
                  <a:ext uri="{FF2B5EF4-FFF2-40B4-BE49-F238E27FC236}">
                    <a16:creationId xmlns:a16="http://schemas.microsoft.com/office/drawing/2014/main" id="{00000000-0008-0000-0200-0000720C0000}"/>
                  </a:ext>
                </a:extLst>
              </xdr:cNvPr>
              <xdr:cNvSpPr/>
            </xdr:nvSpPr>
            <xdr:spPr bwMode="auto">
              <a:xfrm>
                <a:off x="2314575" y="7972425"/>
                <a:ext cx="1371600" cy="22860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39</xdr:row>
          <xdr:rowOff>9525</xdr:rowOff>
        </xdr:from>
        <xdr:to>
          <xdr:col>26</xdr:col>
          <xdr:colOff>228600</xdr:colOff>
          <xdr:row>39</xdr:row>
          <xdr:rowOff>238125</xdr:rowOff>
        </xdr:to>
        <xdr:grpSp>
          <xdr:nvGrpSpPr>
            <xdr:cNvPr id="11" name="Group 10">
              <a:extLst>
                <a:ext uri="{FF2B5EF4-FFF2-40B4-BE49-F238E27FC236}">
                  <a16:creationId xmlns:a16="http://schemas.microsoft.com/office/drawing/2014/main" id="{00000000-0008-0000-0200-00000B000000}"/>
                </a:ext>
              </a:extLst>
            </xdr:cNvPr>
            <xdr:cNvGrpSpPr/>
          </xdr:nvGrpSpPr>
          <xdr:grpSpPr>
            <a:xfrm>
              <a:off x="542925" y="8220075"/>
              <a:ext cx="5419725" cy="228600"/>
              <a:chOff x="552450" y="8220075"/>
              <a:chExt cx="5438773" cy="228600"/>
            </a:xfrm>
          </xdr:grpSpPr>
          <xdr:sp macro="" textlink="">
            <xdr:nvSpPr>
              <xdr:cNvPr id="3187" name="Drop Down 115" hidden="1">
                <a:extLst>
                  <a:ext uri="{63B3BB69-23CF-44E3-9099-C40C66FF867C}">
                    <a14:compatExt spid="_x0000_s3187"/>
                  </a:ext>
                  <a:ext uri="{FF2B5EF4-FFF2-40B4-BE49-F238E27FC236}">
                    <a16:creationId xmlns:a16="http://schemas.microsoft.com/office/drawing/2014/main" id="{00000000-0008-0000-0200-0000730C0000}"/>
                  </a:ext>
                </a:extLst>
              </xdr:cNvPr>
              <xdr:cNvSpPr/>
            </xdr:nvSpPr>
            <xdr:spPr bwMode="auto">
              <a:xfrm>
                <a:off x="3705224" y="8220075"/>
                <a:ext cx="2285999" cy="228600"/>
              </a:xfrm>
              <a:prstGeom prst="rect">
                <a:avLst/>
              </a:prstGeom>
              <a:noFill/>
              <a:ln>
                <a:noFill/>
              </a:ln>
              <a:extLst>
                <a:ext uri="{91240B29-F687-4F45-9708-019B960494DF}">
                  <a14:hiddenLine w="9525">
                    <a:noFill/>
                    <a:miter lim="800000"/>
                    <a:headEnd/>
                    <a:tailEnd/>
                  </a14:hiddenLine>
                </a:ext>
              </a:extLst>
            </xdr:spPr>
          </xdr:sp>
          <xdr:sp macro="" textlink="">
            <xdr:nvSpPr>
              <xdr:cNvPr id="3188" name="Drop Down 116" hidden="1">
                <a:extLst>
                  <a:ext uri="{63B3BB69-23CF-44E3-9099-C40C66FF867C}">
                    <a14:compatExt spid="_x0000_s3188"/>
                  </a:ext>
                  <a:ext uri="{FF2B5EF4-FFF2-40B4-BE49-F238E27FC236}">
                    <a16:creationId xmlns:a16="http://schemas.microsoft.com/office/drawing/2014/main" id="{00000000-0008-0000-0200-0000740C0000}"/>
                  </a:ext>
                </a:extLst>
              </xdr:cNvPr>
              <xdr:cNvSpPr/>
            </xdr:nvSpPr>
            <xdr:spPr bwMode="auto">
              <a:xfrm>
                <a:off x="552450" y="8220075"/>
                <a:ext cx="1743076" cy="228600"/>
              </a:xfrm>
              <a:prstGeom prst="rect">
                <a:avLst/>
              </a:prstGeom>
              <a:noFill/>
              <a:ln>
                <a:noFill/>
              </a:ln>
              <a:extLst>
                <a:ext uri="{91240B29-F687-4F45-9708-019B960494DF}">
                  <a14:hiddenLine w="9525">
                    <a:noFill/>
                    <a:miter lim="800000"/>
                    <a:headEnd/>
                    <a:tailEnd/>
                  </a14:hiddenLine>
                </a:ext>
              </a:extLst>
            </xdr:spPr>
          </xdr:sp>
          <xdr:sp macro="" textlink="">
            <xdr:nvSpPr>
              <xdr:cNvPr id="3189" name="Drop Down 117" hidden="1">
                <a:extLst>
                  <a:ext uri="{63B3BB69-23CF-44E3-9099-C40C66FF867C}">
                    <a14:compatExt spid="_x0000_s3189"/>
                  </a:ext>
                  <a:ext uri="{FF2B5EF4-FFF2-40B4-BE49-F238E27FC236}">
                    <a16:creationId xmlns:a16="http://schemas.microsoft.com/office/drawing/2014/main" id="{00000000-0008-0000-0200-0000750C0000}"/>
                  </a:ext>
                </a:extLst>
              </xdr:cNvPr>
              <xdr:cNvSpPr/>
            </xdr:nvSpPr>
            <xdr:spPr bwMode="auto">
              <a:xfrm>
                <a:off x="2314575" y="8220075"/>
                <a:ext cx="1371600" cy="22860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28575</xdr:colOff>
          <xdr:row>10</xdr:row>
          <xdr:rowOff>28575</xdr:rowOff>
        </xdr:from>
        <xdr:to>
          <xdr:col>26</xdr:col>
          <xdr:colOff>257175</xdr:colOff>
          <xdr:row>10</xdr:row>
          <xdr:rowOff>219075</xdr:rowOff>
        </xdr:to>
        <xdr:sp macro="" textlink="">
          <xdr:nvSpPr>
            <xdr:cNvPr id="6147" name="Drop Down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11</xdr:row>
          <xdr:rowOff>28575</xdr:rowOff>
        </xdr:from>
        <xdr:to>
          <xdr:col>26</xdr:col>
          <xdr:colOff>257175</xdr:colOff>
          <xdr:row>11</xdr:row>
          <xdr:rowOff>219075</xdr:rowOff>
        </xdr:to>
        <xdr:sp macro="" textlink="">
          <xdr:nvSpPr>
            <xdr:cNvPr id="6186" name="Drop Down 42" hidden="1">
              <a:extLst>
                <a:ext uri="{63B3BB69-23CF-44E3-9099-C40C66FF867C}">
                  <a14:compatExt spid="_x0000_s6186"/>
                </a:ext>
                <a:ext uri="{FF2B5EF4-FFF2-40B4-BE49-F238E27FC236}">
                  <a16:creationId xmlns:a16="http://schemas.microsoft.com/office/drawing/2014/main" id="{00000000-0008-0000-0300-00002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12</xdr:row>
          <xdr:rowOff>28575</xdr:rowOff>
        </xdr:from>
        <xdr:to>
          <xdr:col>26</xdr:col>
          <xdr:colOff>257175</xdr:colOff>
          <xdr:row>12</xdr:row>
          <xdr:rowOff>219075</xdr:rowOff>
        </xdr:to>
        <xdr:sp macro="" textlink="">
          <xdr:nvSpPr>
            <xdr:cNvPr id="6187" name="Drop Down 43" hidden="1">
              <a:extLst>
                <a:ext uri="{63B3BB69-23CF-44E3-9099-C40C66FF867C}">
                  <a14:compatExt spid="_x0000_s6187"/>
                </a:ext>
                <a:ext uri="{FF2B5EF4-FFF2-40B4-BE49-F238E27FC236}">
                  <a16:creationId xmlns:a16="http://schemas.microsoft.com/office/drawing/2014/main" id="{00000000-0008-0000-0300-00002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13</xdr:row>
          <xdr:rowOff>28575</xdr:rowOff>
        </xdr:from>
        <xdr:to>
          <xdr:col>26</xdr:col>
          <xdr:colOff>257175</xdr:colOff>
          <xdr:row>13</xdr:row>
          <xdr:rowOff>219075</xdr:rowOff>
        </xdr:to>
        <xdr:sp macro="" textlink="">
          <xdr:nvSpPr>
            <xdr:cNvPr id="6188" name="Drop Down 44" hidden="1">
              <a:extLst>
                <a:ext uri="{63B3BB69-23CF-44E3-9099-C40C66FF867C}">
                  <a14:compatExt spid="_x0000_s6188"/>
                </a:ext>
                <a:ext uri="{FF2B5EF4-FFF2-40B4-BE49-F238E27FC236}">
                  <a16:creationId xmlns:a16="http://schemas.microsoft.com/office/drawing/2014/main" id="{00000000-0008-0000-0300-00002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14</xdr:row>
          <xdr:rowOff>28575</xdr:rowOff>
        </xdr:from>
        <xdr:to>
          <xdr:col>26</xdr:col>
          <xdr:colOff>257175</xdr:colOff>
          <xdr:row>14</xdr:row>
          <xdr:rowOff>219075</xdr:rowOff>
        </xdr:to>
        <xdr:sp macro="" textlink="">
          <xdr:nvSpPr>
            <xdr:cNvPr id="6189" name="Drop Down 45" hidden="1">
              <a:extLst>
                <a:ext uri="{63B3BB69-23CF-44E3-9099-C40C66FF867C}">
                  <a14:compatExt spid="_x0000_s6189"/>
                </a:ext>
                <a:ext uri="{FF2B5EF4-FFF2-40B4-BE49-F238E27FC236}">
                  <a16:creationId xmlns:a16="http://schemas.microsoft.com/office/drawing/2014/main" id="{00000000-0008-0000-0300-00002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15</xdr:row>
          <xdr:rowOff>28575</xdr:rowOff>
        </xdr:from>
        <xdr:to>
          <xdr:col>26</xdr:col>
          <xdr:colOff>257175</xdr:colOff>
          <xdr:row>15</xdr:row>
          <xdr:rowOff>219075</xdr:rowOff>
        </xdr:to>
        <xdr:sp macro="" textlink="">
          <xdr:nvSpPr>
            <xdr:cNvPr id="6190" name="Drop Down 46" hidden="1">
              <a:extLst>
                <a:ext uri="{63B3BB69-23CF-44E3-9099-C40C66FF867C}">
                  <a14:compatExt spid="_x0000_s6190"/>
                </a:ext>
                <a:ext uri="{FF2B5EF4-FFF2-40B4-BE49-F238E27FC236}">
                  <a16:creationId xmlns:a16="http://schemas.microsoft.com/office/drawing/2014/main" id="{00000000-0008-0000-0300-00002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16</xdr:row>
          <xdr:rowOff>28575</xdr:rowOff>
        </xdr:from>
        <xdr:to>
          <xdr:col>26</xdr:col>
          <xdr:colOff>257175</xdr:colOff>
          <xdr:row>16</xdr:row>
          <xdr:rowOff>219075</xdr:rowOff>
        </xdr:to>
        <xdr:sp macro="" textlink="">
          <xdr:nvSpPr>
            <xdr:cNvPr id="6191" name="Drop Down 47" hidden="1">
              <a:extLst>
                <a:ext uri="{63B3BB69-23CF-44E3-9099-C40C66FF867C}">
                  <a14:compatExt spid="_x0000_s6191"/>
                </a:ext>
                <a:ext uri="{FF2B5EF4-FFF2-40B4-BE49-F238E27FC236}">
                  <a16:creationId xmlns:a16="http://schemas.microsoft.com/office/drawing/2014/main" id="{00000000-0008-0000-0300-00002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17</xdr:row>
          <xdr:rowOff>28575</xdr:rowOff>
        </xdr:from>
        <xdr:to>
          <xdr:col>26</xdr:col>
          <xdr:colOff>257175</xdr:colOff>
          <xdr:row>17</xdr:row>
          <xdr:rowOff>219075</xdr:rowOff>
        </xdr:to>
        <xdr:sp macro="" textlink="">
          <xdr:nvSpPr>
            <xdr:cNvPr id="6192" name="Drop Down 48" hidden="1">
              <a:extLst>
                <a:ext uri="{63B3BB69-23CF-44E3-9099-C40C66FF867C}">
                  <a14:compatExt spid="_x0000_s6192"/>
                </a:ext>
                <a:ext uri="{FF2B5EF4-FFF2-40B4-BE49-F238E27FC236}">
                  <a16:creationId xmlns:a16="http://schemas.microsoft.com/office/drawing/2014/main" id="{00000000-0008-0000-0300-00003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18</xdr:row>
          <xdr:rowOff>28575</xdr:rowOff>
        </xdr:from>
        <xdr:to>
          <xdr:col>26</xdr:col>
          <xdr:colOff>257175</xdr:colOff>
          <xdr:row>18</xdr:row>
          <xdr:rowOff>219075</xdr:rowOff>
        </xdr:to>
        <xdr:sp macro="" textlink="">
          <xdr:nvSpPr>
            <xdr:cNvPr id="6193" name="Drop Down 49" hidden="1">
              <a:extLst>
                <a:ext uri="{63B3BB69-23CF-44E3-9099-C40C66FF867C}">
                  <a14:compatExt spid="_x0000_s6193"/>
                </a:ext>
                <a:ext uri="{FF2B5EF4-FFF2-40B4-BE49-F238E27FC236}">
                  <a16:creationId xmlns:a16="http://schemas.microsoft.com/office/drawing/2014/main" id="{00000000-0008-0000-0300-00003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19</xdr:row>
          <xdr:rowOff>28575</xdr:rowOff>
        </xdr:from>
        <xdr:to>
          <xdr:col>26</xdr:col>
          <xdr:colOff>257175</xdr:colOff>
          <xdr:row>19</xdr:row>
          <xdr:rowOff>219075</xdr:rowOff>
        </xdr:to>
        <xdr:sp macro="" textlink="">
          <xdr:nvSpPr>
            <xdr:cNvPr id="6194" name="Drop Down 50" hidden="1">
              <a:extLst>
                <a:ext uri="{63B3BB69-23CF-44E3-9099-C40C66FF867C}">
                  <a14:compatExt spid="_x0000_s6194"/>
                </a:ext>
                <a:ext uri="{FF2B5EF4-FFF2-40B4-BE49-F238E27FC236}">
                  <a16:creationId xmlns:a16="http://schemas.microsoft.com/office/drawing/2014/main" id="{00000000-0008-0000-0300-00003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20</xdr:row>
          <xdr:rowOff>28575</xdr:rowOff>
        </xdr:from>
        <xdr:to>
          <xdr:col>26</xdr:col>
          <xdr:colOff>257175</xdr:colOff>
          <xdr:row>20</xdr:row>
          <xdr:rowOff>219075</xdr:rowOff>
        </xdr:to>
        <xdr:sp macro="" textlink="">
          <xdr:nvSpPr>
            <xdr:cNvPr id="6195" name="Drop Down 51" hidden="1">
              <a:extLst>
                <a:ext uri="{63B3BB69-23CF-44E3-9099-C40C66FF867C}">
                  <a14:compatExt spid="_x0000_s6195"/>
                </a:ext>
                <a:ext uri="{FF2B5EF4-FFF2-40B4-BE49-F238E27FC236}">
                  <a16:creationId xmlns:a16="http://schemas.microsoft.com/office/drawing/2014/main" id="{00000000-0008-0000-0300-00003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21</xdr:row>
          <xdr:rowOff>28575</xdr:rowOff>
        </xdr:from>
        <xdr:to>
          <xdr:col>26</xdr:col>
          <xdr:colOff>257175</xdr:colOff>
          <xdr:row>21</xdr:row>
          <xdr:rowOff>219075</xdr:rowOff>
        </xdr:to>
        <xdr:sp macro="" textlink="">
          <xdr:nvSpPr>
            <xdr:cNvPr id="6196" name="Drop Down 52" hidden="1">
              <a:extLst>
                <a:ext uri="{63B3BB69-23CF-44E3-9099-C40C66FF867C}">
                  <a14:compatExt spid="_x0000_s6196"/>
                </a:ext>
                <a:ext uri="{FF2B5EF4-FFF2-40B4-BE49-F238E27FC236}">
                  <a16:creationId xmlns:a16="http://schemas.microsoft.com/office/drawing/2014/main" id="{00000000-0008-0000-0300-00003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22</xdr:row>
          <xdr:rowOff>28575</xdr:rowOff>
        </xdr:from>
        <xdr:to>
          <xdr:col>26</xdr:col>
          <xdr:colOff>257175</xdr:colOff>
          <xdr:row>22</xdr:row>
          <xdr:rowOff>219075</xdr:rowOff>
        </xdr:to>
        <xdr:sp macro="" textlink="">
          <xdr:nvSpPr>
            <xdr:cNvPr id="6197" name="Drop Down 53" hidden="1">
              <a:extLst>
                <a:ext uri="{63B3BB69-23CF-44E3-9099-C40C66FF867C}">
                  <a14:compatExt spid="_x0000_s6197"/>
                </a:ext>
                <a:ext uri="{FF2B5EF4-FFF2-40B4-BE49-F238E27FC236}">
                  <a16:creationId xmlns:a16="http://schemas.microsoft.com/office/drawing/2014/main" id="{00000000-0008-0000-0300-00003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23</xdr:row>
          <xdr:rowOff>28575</xdr:rowOff>
        </xdr:from>
        <xdr:to>
          <xdr:col>26</xdr:col>
          <xdr:colOff>257175</xdr:colOff>
          <xdr:row>23</xdr:row>
          <xdr:rowOff>219075</xdr:rowOff>
        </xdr:to>
        <xdr:sp macro="" textlink="">
          <xdr:nvSpPr>
            <xdr:cNvPr id="6198" name="Drop Down 54" hidden="1">
              <a:extLst>
                <a:ext uri="{63B3BB69-23CF-44E3-9099-C40C66FF867C}">
                  <a14:compatExt spid="_x0000_s6198"/>
                </a:ext>
                <a:ext uri="{FF2B5EF4-FFF2-40B4-BE49-F238E27FC236}">
                  <a16:creationId xmlns:a16="http://schemas.microsoft.com/office/drawing/2014/main" id="{00000000-0008-0000-0300-00003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24</xdr:row>
          <xdr:rowOff>28575</xdr:rowOff>
        </xdr:from>
        <xdr:to>
          <xdr:col>26</xdr:col>
          <xdr:colOff>257175</xdr:colOff>
          <xdr:row>24</xdr:row>
          <xdr:rowOff>219075</xdr:rowOff>
        </xdr:to>
        <xdr:sp macro="" textlink="">
          <xdr:nvSpPr>
            <xdr:cNvPr id="6199" name="Drop Down 55" hidden="1">
              <a:extLst>
                <a:ext uri="{63B3BB69-23CF-44E3-9099-C40C66FF867C}">
                  <a14:compatExt spid="_x0000_s6199"/>
                </a:ext>
                <a:ext uri="{FF2B5EF4-FFF2-40B4-BE49-F238E27FC236}">
                  <a16:creationId xmlns:a16="http://schemas.microsoft.com/office/drawing/2014/main" id="{00000000-0008-0000-0300-00003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25</xdr:row>
          <xdr:rowOff>28575</xdr:rowOff>
        </xdr:from>
        <xdr:to>
          <xdr:col>26</xdr:col>
          <xdr:colOff>257175</xdr:colOff>
          <xdr:row>25</xdr:row>
          <xdr:rowOff>219075</xdr:rowOff>
        </xdr:to>
        <xdr:sp macro="" textlink="">
          <xdr:nvSpPr>
            <xdr:cNvPr id="6200" name="Drop Down 56" hidden="1">
              <a:extLst>
                <a:ext uri="{63B3BB69-23CF-44E3-9099-C40C66FF867C}">
                  <a14:compatExt spid="_x0000_s6200"/>
                </a:ext>
                <a:ext uri="{FF2B5EF4-FFF2-40B4-BE49-F238E27FC236}">
                  <a16:creationId xmlns:a16="http://schemas.microsoft.com/office/drawing/2014/main" id="{00000000-0008-0000-0300-00003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26</xdr:row>
          <xdr:rowOff>28575</xdr:rowOff>
        </xdr:from>
        <xdr:to>
          <xdr:col>26</xdr:col>
          <xdr:colOff>257175</xdr:colOff>
          <xdr:row>26</xdr:row>
          <xdr:rowOff>219075</xdr:rowOff>
        </xdr:to>
        <xdr:sp macro="" textlink="">
          <xdr:nvSpPr>
            <xdr:cNvPr id="6201" name="Drop Down 57" hidden="1">
              <a:extLst>
                <a:ext uri="{63B3BB69-23CF-44E3-9099-C40C66FF867C}">
                  <a14:compatExt spid="_x0000_s6201"/>
                </a:ext>
                <a:ext uri="{FF2B5EF4-FFF2-40B4-BE49-F238E27FC236}">
                  <a16:creationId xmlns:a16="http://schemas.microsoft.com/office/drawing/2014/main" id="{00000000-0008-0000-0300-00003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27</xdr:row>
          <xdr:rowOff>28575</xdr:rowOff>
        </xdr:from>
        <xdr:to>
          <xdr:col>26</xdr:col>
          <xdr:colOff>257175</xdr:colOff>
          <xdr:row>27</xdr:row>
          <xdr:rowOff>219075</xdr:rowOff>
        </xdr:to>
        <xdr:sp macro="" textlink="">
          <xdr:nvSpPr>
            <xdr:cNvPr id="6202" name="Drop Down 58" hidden="1">
              <a:extLst>
                <a:ext uri="{63B3BB69-23CF-44E3-9099-C40C66FF867C}">
                  <a14:compatExt spid="_x0000_s6202"/>
                </a:ext>
                <a:ext uri="{FF2B5EF4-FFF2-40B4-BE49-F238E27FC236}">
                  <a16:creationId xmlns:a16="http://schemas.microsoft.com/office/drawing/2014/main" id="{00000000-0008-0000-0300-00003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28</xdr:row>
          <xdr:rowOff>28575</xdr:rowOff>
        </xdr:from>
        <xdr:to>
          <xdr:col>26</xdr:col>
          <xdr:colOff>257175</xdr:colOff>
          <xdr:row>28</xdr:row>
          <xdr:rowOff>219075</xdr:rowOff>
        </xdr:to>
        <xdr:sp macro="" textlink="">
          <xdr:nvSpPr>
            <xdr:cNvPr id="6203" name="Drop Down 59" hidden="1">
              <a:extLst>
                <a:ext uri="{63B3BB69-23CF-44E3-9099-C40C66FF867C}">
                  <a14:compatExt spid="_x0000_s6203"/>
                </a:ext>
                <a:ext uri="{FF2B5EF4-FFF2-40B4-BE49-F238E27FC236}">
                  <a16:creationId xmlns:a16="http://schemas.microsoft.com/office/drawing/2014/main" id="{00000000-0008-0000-0300-00003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29</xdr:row>
          <xdr:rowOff>28575</xdr:rowOff>
        </xdr:from>
        <xdr:to>
          <xdr:col>26</xdr:col>
          <xdr:colOff>257175</xdr:colOff>
          <xdr:row>29</xdr:row>
          <xdr:rowOff>219075</xdr:rowOff>
        </xdr:to>
        <xdr:sp macro="" textlink="">
          <xdr:nvSpPr>
            <xdr:cNvPr id="6204" name="Drop Down 60" hidden="1">
              <a:extLst>
                <a:ext uri="{63B3BB69-23CF-44E3-9099-C40C66FF867C}">
                  <a14:compatExt spid="_x0000_s6204"/>
                </a:ext>
                <a:ext uri="{FF2B5EF4-FFF2-40B4-BE49-F238E27FC236}">
                  <a16:creationId xmlns:a16="http://schemas.microsoft.com/office/drawing/2014/main" id="{00000000-0008-0000-0300-00003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35</xdr:row>
          <xdr:rowOff>9525</xdr:rowOff>
        </xdr:from>
        <xdr:to>
          <xdr:col>26</xdr:col>
          <xdr:colOff>228600</xdr:colOff>
          <xdr:row>35</xdr:row>
          <xdr:rowOff>238125</xdr:rowOff>
        </xdr:to>
        <xdr:grpSp>
          <xdr:nvGrpSpPr>
            <xdr:cNvPr id="6" name="Group 5">
              <a:extLst>
                <a:ext uri="{FF2B5EF4-FFF2-40B4-BE49-F238E27FC236}">
                  <a16:creationId xmlns:a16="http://schemas.microsoft.com/office/drawing/2014/main" id="{00000000-0008-0000-0300-000006000000}"/>
                </a:ext>
              </a:extLst>
            </xdr:cNvPr>
            <xdr:cNvGrpSpPr/>
          </xdr:nvGrpSpPr>
          <xdr:grpSpPr>
            <a:xfrm>
              <a:off x="542925" y="7229475"/>
              <a:ext cx="5419725" cy="228600"/>
              <a:chOff x="552450" y="7229475"/>
              <a:chExt cx="5438775" cy="228600"/>
            </a:xfrm>
          </xdr:grpSpPr>
          <xdr:sp macro="" textlink="">
            <xdr:nvSpPr>
              <xdr:cNvPr id="6241" name="Drop Down 97" hidden="1">
                <a:extLst>
                  <a:ext uri="{63B3BB69-23CF-44E3-9099-C40C66FF867C}">
                    <a14:compatExt spid="_x0000_s6241"/>
                  </a:ext>
                  <a:ext uri="{FF2B5EF4-FFF2-40B4-BE49-F238E27FC236}">
                    <a16:creationId xmlns:a16="http://schemas.microsoft.com/office/drawing/2014/main" id="{00000000-0008-0000-0300-000061180000}"/>
                  </a:ext>
                </a:extLst>
              </xdr:cNvPr>
              <xdr:cNvSpPr/>
            </xdr:nvSpPr>
            <xdr:spPr bwMode="auto">
              <a:xfrm>
                <a:off x="3705225" y="7229475"/>
                <a:ext cx="2286000" cy="228600"/>
              </a:xfrm>
              <a:prstGeom prst="rect">
                <a:avLst/>
              </a:prstGeom>
              <a:noFill/>
              <a:ln>
                <a:noFill/>
              </a:ln>
              <a:extLst>
                <a:ext uri="{91240B29-F687-4F45-9708-019B960494DF}">
                  <a14:hiddenLine w="9525">
                    <a:noFill/>
                    <a:miter lim="800000"/>
                    <a:headEnd/>
                    <a:tailEnd/>
                  </a14:hiddenLine>
                </a:ext>
              </a:extLst>
            </xdr:spPr>
          </xdr:sp>
          <xdr:sp macro="" textlink="">
            <xdr:nvSpPr>
              <xdr:cNvPr id="6242" name="Drop Down 98" hidden="1">
                <a:extLst>
                  <a:ext uri="{63B3BB69-23CF-44E3-9099-C40C66FF867C}">
                    <a14:compatExt spid="_x0000_s6242"/>
                  </a:ext>
                  <a:ext uri="{FF2B5EF4-FFF2-40B4-BE49-F238E27FC236}">
                    <a16:creationId xmlns:a16="http://schemas.microsoft.com/office/drawing/2014/main" id="{00000000-0008-0000-0300-000062180000}"/>
                  </a:ext>
                </a:extLst>
              </xdr:cNvPr>
              <xdr:cNvSpPr/>
            </xdr:nvSpPr>
            <xdr:spPr bwMode="auto">
              <a:xfrm>
                <a:off x="552450" y="7229475"/>
                <a:ext cx="1743076" cy="228600"/>
              </a:xfrm>
              <a:prstGeom prst="rect">
                <a:avLst/>
              </a:prstGeom>
              <a:noFill/>
              <a:ln>
                <a:noFill/>
              </a:ln>
              <a:extLst>
                <a:ext uri="{91240B29-F687-4F45-9708-019B960494DF}">
                  <a14:hiddenLine w="9525">
                    <a:noFill/>
                    <a:miter lim="800000"/>
                    <a:headEnd/>
                    <a:tailEnd/>
                  </a14:hiddenLine>
                </a:ext>
              </a:extLst>
            </xdr:spPr>
          </xdr:sp>
          <xdr:sp macro="" textlink="">
            <xdr:nvSpPr>
              <xdr:cNvPr id="6243" name="Drop Down 99" hidden="1">
                <a:extLst>
                  <a:ext uri="{63B3BB69-23CF-44E3-9099-C40C66FF867C}">
                    <a14:compatExt spid="_x0000_s6243"/>
                  </a:ext>
                  <a:ext uri="{FF2B5EF4-FFF2-40B4-BE49-F238E27FC236}">
                    <a16:creationId xmlns:a16="http://schemas.microsoft.com/office/drawing/2014/main" id="{00000000-0008-0000-0300-000063180000}"/>
                  </a:ext>
                </a:extLst>
              </xdr:cNvPr>
              <xdr:cNvSpPr/>
            </xdr:nvSpPr>
            <xdr:spPr bwMode="auto">
              <a:xfrm>
                <a:off x="2314575" y="7229475"/>
                <a:ext cx="1371600" cy="22860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36</xdr:row>
          <xdr:rowOff>9525</xdr:rowOff>
        </xdr:from>
        <xdr:to>
          <xdr:col>26</xdr:col>
          <xdr:colOff>228600</xdr:colOff>
          <xdr:row>36</xdr:row>
          <xdr:rowOff>238125</xdr:rowOff>
        </xdr:to>
        <xdr:grpSp>
          <xdr:nvGrpSpPr>
            <xdr:cNvPr id="7" name="Group 6">
              <a:extLst>
                <a:ext uri="{FF2B5EF4-FFF2-40B4-BE49-F238E27FC236}">
                  <a16:creationId xmlns:a16="http://schemas.microsoft.com/office/drawing/2014/main" id="{00000000-0008-0000-0300-000007000000}"/>
                </a:ext>
              </a:extLst>
            </xdr:cNvPr>
            <xdr:cNvGrpSpPr/>
          </xdr:nvGrpSpPr>
          <xdr:grpSpPr>
            <a:xfrm>
              <a:off x="542925" y="7477125"/>
              <a:ext cx="5419725" cy="228600"/>
              <a:chOff x="552450" y="7477125"/>
              <a:chExt cx="5438775" cy="228600"/>
            </a:xfrm>
          </xdr:grpSpPr>
          <xdr:sp macro="" textlink="">
            <xdr:nvSpPr>
              <xdr:cNvPr id="6244" name="Drop Down 100" hidden="1">
                <a:extLst>
                  <a:ext uri="{63B3BB69-23CF-44E3-9099-C40C66FF867C}">
                    <a14:compatExt spid="_x0000_s6244"/>
                  </a:ext>
                  <a:ext uri="{FF2B5EF4-FFF2-40B4-BE49-F238E27FC236}">
                    <a16:creationId xmlns:a16="http://schemas.microsoft.com/office/drawing/2014/main" id="{00000000-0008-0000-0300-000064180000}"/>
                  </a:ext>
                </a:extLst>
              </xdr:cNvPr>
              <xdr:cNvSpPr/>
            </xdr:nvSpPr>
            <xdr:spPr bwMode="auto">
              <a:xfrm>
                <a:off x="3705225" y="7477125"/>
                <a:ext cx="2286000" cy="228600"/>
              </a:xfrm>
              <a:prstGeom prst="rect">
                <a:avLst/>
              </a:prstGeom>
              <a:noFill/>
              <a:ln>
                <a:noFill/>
              </a:ln>
              <a:extLst>
                <a:ext uri="{91240B29-F687-4F45-9708-019B960494DF}">
                  <a14:hiddenLine w="9525">
                    <a:noFill/>
                    <a:miter lim="800000"/>
                    <a:headEnd/>
                    <a:tailEnd/>
                  </a14:hiddenLine>
                </a:ext>
              </a:extLst>
            </xdr:spPr>
          </xdr:sp>
          <xdr:sp macro="" textlink="">
            <xdr:nvSpPr>
              <xdr:cNvPr id="6245" name="Drop Down 101" hidden="1">
                <a:extLst>
                  <a:ext uri="{63B3BB69-23CF-44E3-9099-C40C66FF867C}">
                    <a14:compatExt spid="_x0000_s6245"/>
                  </a:ext>
                  <a:ext uri="{FF2B5EF4-FFF2-40B4-BE49-F238E27FC236}">
                    <a16:creationId xmlns:a16="http://schemas.microsoft.com/office/drawing/2014/main" id="{00000000-0008-0000-0300-000065180000}"/>
                  </a:ext>
                </a:extLst>
              </xdr:cNvPr>
              <xdr:cNvSpPr/>
            </xdr:nvSpPr>
            <xdr:spPr bwMode="auto">
              <a:xfrm>
                <a:off x="552450" y="7477125"/>
                <a:ext cx="1743076" cy="228600"/>
              </a:xfrm>
              <a:prstGeom prst="rect">
                <a:avLst/>
              </a:prstGeom>
              <a:noFill/>
              <a:ln>
                <a:noFill/>
              </a:ln>
              <a:extLst>
                <a:ext uri="{91240B29-F687-4F45-9708-019B960494DF}">
                  <a14:hiddenLine w="9525">
                    <a:noFill/>
                    <a:miter lim="800000"/>
                    <a:headEnd/>
                    <a:tailEnd/>
                  </a14:hiddenLine>
                </a:ext>
              </a:extLst>
            </xdr:spPr>
          </xdr:sp>
          <xdr:sp macro="" textlink="">
            <xdr:nvSpPr>
              <xdr:cNvPr id="6246" name="Drop Down 102" hidden="1">
                <a:extLst>
                  <a:ext uri="{63B3BB69-23CF-44E3-9099-C40C66FF867C}">
                    <a14:compatExt spid="_x0000_s6246"/>
                  </a:ext>
                  <a:ext uri="{FF2B5EF4-FFF2-40B4-BE49-F238E27FC236}">
                    <a16:creationId xmlns:a16="http://schemas.microsoft.com/office/drawing/2014/main" id="{00000000-0008-0000-0300-000066180000}"/>
                  </a:ext>
                </a:extLst>
              </xdr:cNvPr>
              <xdr:cNvSpPr/>
            </xdr:nvSpPr>
            <xdr:spPr bwMode="auto">
              <a:xfrm>
                <a:off x="2314575" y="7477125"/>
                <a:ext cx="1371600" cy="22860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37</xdr:row>
          <xdr:rowOff>9525</xdr:rowOff>
        </xdr:from>
        <xdr:to>
          <xdr:col>26</xdr:col>
          <xdr:colOff>228600</xdr:colOff>
          <xdr:row>37</xdr:row>
          <xdr:rowOff>238125</xdr:rowOff>
        </xdr:to>
        <xdr:grpSp>
          <xdr:nvGrpSpPr>
            <xdr:cNvPr id="4" name="Group 3">
              <a:extLst>
                <a:ext uri="{FF2B5EF4-FFF2-40B4-BE49-F238E27FC236}">
                  <a16:creationId xmlns:a16="http://schemas.microsoft.com/office/drawing/2014/main" id="{00000000-0008-0000-0300-000004000000}"/>
                </a:ext>
              </a:extLst>
            </xdr:cNvPr>
            <xdr:cNvGrpSpPr/>
          </xdr:nvGrpSpPr>
          <xdr:grpSpPr>
            <a:xfrm>
              <a:off x="542925" y="7724775"/>
              <a:ext cx="5419725" cy="228600"/>
              <a:chOff x="552450" y="7724775"/>
              <a:chExt cx="5438775" cy="228600"/>
            </a:xfrm>
          </xdr:grpSpPr>
          <xdr:sp macro="" textlink="">
            <xdr:nvSpPr>
              <xdr:cNvPr id="6247" name="Drop Down 103" hidden="1">
                <a:extLst>
                  <a:ext uri="{63B3BB69-23CF-44E3-9099-C40C66FF867C}">
                    <a14:compatExt spid="_x0000_s6247"/>
                  </a:ext>
                  <a:ext uri="{FF2B5EF4-FFF2-40B4-BE49-F238E27FC236}">
                    <a16:creationId xmlns:a16="http://schemas.microsoft.com/office/drawing/2014/main" id="{00000000-0008-0000-0300-000067180000}"/>
                  </a:ext>
                </a:extLst>
              </xdr:cNvPr>
              <xdr:cNvSpPr/>
            </xdr:nvSpPr>
            <xdr:spPr bwMode="auto">
              <a:xfrm>
                <a:off x="3705225" y="7724775"/>
                <a:ext cx="2286000" cy="228600"/>
              </a:xfrm>
              <a:prstGeom prst="rect">
                <a:avLst/>
              </a:prstGeom>
              <a:noFill/>
              <a:ln>
                <a:noFill/>
              </a:ln>
              <a:extLst>
                <a:ext uri="{91240B29-F687-4F45-9708-019B960494DF}">
                  <a14:hiddenLine w="9525">
                    <a:noFill/>
                    <a:miter lim="800000"/>
                    <a:headEnd/>
                    <a:tailEnd/>
                  </a14:hiddenLine>
                </a:ext>
              </a:extLst>
            </xdr:spPr>
          </xdr:sp>
          <xdr:sp macro="" textlink="">
            <xdr:nvSpPr>
              <xdr:cNvPr id="6248" name="Drop Down 104" hidden="1">
                <a:extLst>
                  <a:ext uri="{63B3BB69-23CF-44E3-9099-C40C66FF867C}">
                    <a14:compatExt spid="_x0000_s6248"/>
                  </a:ext>
                  <a:ext uri="{FF2B5EF4-FFF2-40B4-BE49-F238E27FC236}">
                    <a16:creationId xmlns:a16="http://schemas.microsoft.com/office/drawing/2014/main" id="{00000000-0008-0000-0300-000068180000}"/>
                  </a:ext>
                </a:extLst>
              </xdr:cNvPr>
              <xdr:cNvSpPr/>
            </xdr:nvSpPr>
            <xdr:spPr bwMode="auto">
              <a:xfrm>
                <a:off x="552450" y="7724775"/>
                <a:ext cx="1743076" cy="228600"/>
              </a:xfrm>
              <a:prstGeom prst="rect">
                <a:avLst/>
              </a:prstGeom>
              <a:noFill/>
              <a:ln>
                <a:noFill/>
              </a:ln>
              <a:extLst>
                <a:ext uri="{91240B29-F687-4F45-9708-019B960494DF}">
                  <a14:hiddenLine w="9525">
                    <a:noFill/>
                    <a:miter lim="800000"/>
                    <a:headEnd/>
                    <a:tailEnd/>
                  </a14:hiddenLine>
                </a:ext>
              </a:extLst>
            </xdr:spPr>
          </xdr:sp>
          <xdr:sp macro="" textlink="">
            <xdr:nvSpPr>
              <xdr:cNvPr id="6249" name="Drop Down 105" hidden="1">
                <a:extLst>
                  <a:ext uri="{63B3BB69-23CF-44E3-9099-C40C66FF867C}">
                    <a14:compatExt spid="_x0000_s6249"/>
                  </a:ext>
                  <a:ext uri="{FF2B5EF4-FFF2-40B4-BE49-F238E27FC236}">
                    <a16:creationId xmlns:a16="http://schemas.microsoft.com/office/drawing/2014/main" id="{00000000-0008-0000-0300-000069180000}"/>
                  </a:ext>
                </a:extLst>
              </xdr:cNvPr>
              <xdr:cNvSpPr/>
            </xdr:nvSpPr>
            <xdr:spPr bwMode="auto">
              <a:xfrm>
                <a:off x="2314575" y="7724775"/>
                <a:ext cx="1371600" cy="22860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38</xdr:row>
          <xdr:rowOff>9525</xdr:rowOff>
        </xdr:from>
        <xdr:to>
          <xdr:col>26</xdr:col>
          <xdr:colOff>228600</xdr:colOff>
          <xdr:row>38</xdr:row>
          <xdr:rowOff>238125</xdr:rowOff>
        </xdr:to>
        <xdr:grpSp>
          <xdr:nvGrpSpPr>
            <xdr:cNvPr id="3" name="Group 2">
              <a:extLst>
                <a:ext uri="{FF2B5EF4-FFF2-40B4-BE49-F238E27FC236}">
                  <a16:creationId xmlns:a16="http://schemas.microsoft.com/office/drawing/2014/main" id="{00000000-0008-0000-0300-000003000000}"/>
                </a:ext>
              </a:extLst>
            </xdr:cNvPr>
            <xdr:cNvGrpSpPr/>
          </xdr:nvGrpSpPr>
          <xdr:grpSpPr>
            <a:xfrm>
              <a:off x="542925" y="7972425"/>
              <a:ext cx="5419725" cy="228600"/>
              <a:chOff x="552450" y="7972425"/>
              <a:chExt cx="5438775" cy="228600"/>
            </a:xfrm>
          </xdr:grpSpPr>
          <xdr:sp macro="" textlink="">
            <xdr:nvSpPr>
              <xdr:cNvPr id="6250" name="Drop Down 106" hidden="1">
                <a:extLst>
                  <a:ext uri="{63B3BB69-23CF-44E3-9099-C40C66FF867C}">
                    <a14:compatExt spid="_x0000_s6250"/>
                  </a:ext>
                  <a:ext uri="{FF2B5EF4-FFF2-40B4-BE49-F238E27FC236}">
                    <a16:creationId xmlns:a16="http://schemas.microsoft.com/office/drawing/2014/main" id="{00000000-0008-0000-0300-00006A180000}"/>
                  </a:ext>
                </a:extLst>
              </xdr:cNvPr>
              <xdr:cNvSpPr/>
            </xdr:nvSpPr>
            <xdr:spPr bwMode="auto">
              <a:xfrm>
                <a:off x="3705225" y="7972425"/>
                <a:ext cx="2286000" cy="228600"/>
              </a:xfrm>
              <a:prstGeom prst="rect">
                <a:avLst/>
              </a:prstGeom>
              <a:noFill/>
              <a:ln>
                <a:noFill/>
              </a:ln>
              <a:extLst>
                <a:ext uri="{91240B29-F687-4F45-9708-019B960494DF}">
                  <a14:hiddenLine w="9525">
                    <a:noFill/>
                    <a:miter lim="800000"/>
                    <a:headEnd/>
                    <a:tailEnd/>
                  </a14:hiddenLine>
                </a:ext>
              </a:extLst>
            </xdr:spPr>
          </xdr:sp>
          <xdr:sp macro="" textlink="">
            <xdr:nvSpPr>
              <xdr:cNvPr id="6251" name="Drop Down 107" hidden="1">
                <a:extLst>
                  <a:ext uri="{63B3BB69-23CF-44E3-9099-C40C66FF867C}">
                    <a14:compatExt spid="_x0000_s6251"/>
                  </a:ext>
                  <a:ext uri="{FF2B5EF4-FFF2-40B4-BE49-F238E27FC236}">
                    <a16:creationId xmlns:a16="http://schemas.microsoft.com/office/drawing/2014/main" id="{00000000-0008-0000-0300-00006B180000}"/>
                  </a:ext>
                </a:extLst>
              </xdr:cNvPr>
              <xdr:cNvSpPr/>
            </xdr:nvSpPr>
            <xdr:spPr bwMode="auto">
              <a:xfrm>
                <a:off x="552450" y="7972425"/>
                <a:ext cx="1743076" cy="228600"/>
              </a:xfrm>
              <a:prstGeom prst="rect">
                <a:avLst/>
              </a:prstGeom>
              <a:noFill/>
              <a:ln>
                <a:noFill/>
              </a:ln>
              <a:extLst>
                <a:ext uri="{91240B29-F687-4F45-9708-019B960494DF}">
                  <a14:hiddenLine w="9525">
                    <a:noFill/>
                    <a:miter lim="800000"/>
                    <a:headEnd/>
                    <a:tailEnd/>
                  </a14:hiddenLine>
                </a:ext>
              </a:extLst>
            </xdr:spPr>
          </xdr:sp>
          <xdr:sp macro="" textlink="">
            <xdr:nvSpPr>
              <xdr:cNvPr id="6252" name="Drop Down 108" hidden="1">
                <a:extLst>
                  <a:ext uri="{63B3BB69-23CF-44E3-9099-C40C66FF867C}">
                    <a14:compatExt spid="_x0000_s6252"/>
                  </a:ext>
                  <a:ext uri="{FF2B5EF4-FFF2-40B4-BE49-F238E27FC236}">
                    <a16:creationId xmlns:a16="http://schemas.microsoft.com/office/drawing/2014/main" id="{00000000-0008-0000-0300-00006C180000}"/>
                  </a:ext>
                </a:extLst>
              </xdr:cNvPr>
              <xdr:cNvSpPr/>
            </xdr:nvSpPr>
            <xdr:spPr bwMode="auto">
              <a:xfrm>
                <a:off x="2314575" y="7972425"/>
                <a:ext cx="1371600" cy="22860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39</xdr:row>
          <xdr:rowOff>9525</xdr:rowOff>
        </xdr:from>
        <xdr:to>
          <xdr:col>26</xdr:col>
          <xdr:colOff>228600</xdr:colOff>
          <xdr:row>39</xdr:row>
          <xdr:rowOff>238125</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542925" y="8220075"/>
              <a:ext cx="5419725" cy="228600"/>
              <a:chOff x="552450" y="8220075"/>
              <a:chExt cx="5438775" cy="228600"/>
            </a:xfrm>
          </xdr:grpSpPr>
          <xdr:sp macro="" textlink="">
            <xdr:nvSpPr>
              <xdr:cNvPr id="6253" name="Drop Down 109" hidden="1">
                <a:extLst>
                  <a:ext uri="{63B3BB69-23CF-44E3-9099-C40C66FF867C}">
                    <a14:compatExt spid="_x0000_s6253"/>
                  </a:ext>
                  <a:ext uri="{FF2B5EF4-FFF2-40B4-BE49-F238E27FC236}">
                    <a16:creationId xmlns:a16="http://schemas.microsoft.com/office/drawing/2014/main" id="{00000000-0008-0000-0300-00006D180000}"/>
                  </a:ext>
                </a:extLst>
              </xdr:cNvPr>
              <xdr:cNvSpPr/>
            </xdr:nvSpPr>
            <xdr:spPr bwMode="auto">
              <a:xfrm>
                <a:off x="3705225" y="8220075"/>
                <a:ext cx="2286000" cy="228600"/>
              </a:xfrm>
              <a:prstGeom prst="rect">
                <a:avLst/>
              </a:prstGeom>
              <a:noFill/>
              <a:ln>
                <a:noFill/>
              </a:ln>
              <a:extLst>
                <a:ext uri="{91240B29-F687-4F45-9708-019B960494DF}">
                  <a14:hiddenLine w="9525">
                    <a:noFill/>
                    <a:miter lim="800000"/>
                    <a:headEnd/>
                    <a:tailEnd/>
                  </a14:hiddenLine>
                </a:ext>
              </a:extLst>
            </xdr:spPr>
          </xdr:sp>
          <xdr:sp macro="" textlink="">
            <xdr:nvSpPr>
              <xdr:cNvPr id="6254" name="Drop Down 110" hidden="1">
                <a:extLst>
                  <a:ext uri="{63B3BB69-23CF-44E3-9099-C40C66FF867C}">
                    <a14:compatExt spid="_x0000_s6254"/>
                  </a:ext>
                  <a:ext uri="{FF2B5EF4-FFF2-40B4-BE49-F238E27FC236}">
                    <a16:creationId xmlns:a16="http://schemas.microsoft.com/office/drawing/2014/main" id="{00000000-0008-0000-0300-00006E180000}"/>
                  </a:ext>
                </a:extLst>
              </xdr:cNvPr>
              <xdr:cNvSpPr/>
            </xdr:nvSpPr>
            <xdr:spPr bwMode="auto">
              <a:xfrm>
                <a:off x="552450" y="8220075"/>
                <a:ext cx="1743076" cy="228600"/>
              </a:xfrm>
              <a:prstGeom prst="rect">
                <a:avLst/>
              </a:prstGeom>
              <a:noFill/>
              <a:ln>
                <a:noFill/>
              </a:ln>
              <a:extLst>
                <a:ext uri="{91240B29-F687-4F45-9708-019B960494DF}">
                  <a14:hiddenLine w="9525">
                    <a:noFill/>
                    <a:miter lim="800000"/>
                    <a:headEnd/>
                    <a:tailEnd/>
                  </a14:hiddenLine>
                </a:ext>
              </a:extLst>
            </xdr:spPr>
          </xdr:sp>
          <xdr:sp macro="" textlink="">
            <xdr:nvSpPr>
              <xdr:cNvPr id="6255" name="Drop Down 111" hidden="1">
                <a:extLst>
                  <a:ext uri="{63B3BB69-23CF-44E3-9099-C40C66FF867C}">
                    <a14:compatExt spid="_x0000_s6255"/>
                  </a:ext>
                  <a:ext uri="{FF2B5EF4-FFF2-40B4-BE49-F238E27FC236}">
                    <a16:creationId xmlns:a16="http://schemas.microsoft.com/office/drawing/2014/main" id="{00000000-0008-0000-0300-00006F180000}"/>
                  </a:ext>
                </a:extLst>
              </xdr:cNvPr>
              <xdr:cNvSpPr/>
            </xdr:nvSpPr>
            <xdr:spPr bwMode="auto">
              <a:xfrm>
                <a:off x="2314575" y="8220075"/>
                <a:ext cx="1371600" cy="22860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28575</xdr:colOff>
          <xdr:row>10</xdr:row>
          <xdr:rowOff>28575</xdr:rowOff>
        </xdr:from>
        <xdr:to>
          <xdr:col>26</xdr:col>
          <xdr:colOff>257175</xdr:colOff>
          <xdr:row>10</xdr:row>
          <xdr:rowOff>219075</xdr:rowOff>
        </xdr:to>
        <xdr:sp macro="" textlink="">
          <xdr:nvSpPr>
            <xdr:cNvPr id="7171" name="Drop Down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11</xdr:row>
          <xdr:rowOff>28575</xdr:rowOff>
        </xdr:from>
        <xdr:to>
          <xdr:col>26</xdr:col>
          <xdr:colOff>257175</xdr:colOff>
          <xdr:row>11</xdr:row>
          <xdr:rowOff>219075</xdr:rowOff>
        </xdr:to>
        <xdr:sp macro="" textlink="">
          <xdr:nvSpPr>
            <xdr:cNvPr id="7210" name="Drop Down 42" hidden="1">
              <a:extLst>
                <a:ext uri="{63B3BB69-23CF-44E3-9099-C40C66FF867C}">
                  <a14:compatExt spid="_x0000_s7210"/>
                </a:ext>
                <a:ext uri="{FF2B5EF4-FFF2-40B4-BE49-F238E27FC236}">
                  <a16:creationId xmlns:a16="http://schemas.microsoft.com/office/drawing/2014/main" id="{00000000-0008-0000-0400-00002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12</xdr:row>
          <xdr:rowOff>28575</xdr:rowOff>
        </xdr:from>
        <xdr:to>
          <xdr:col>26</xdr:col>
          <xdr:colOff>257175</xdr:colOff>
          <xdr:row>12</xdr:row>
          <xdr:rowOff>219075</xdr:rowOff>
        </xdr:to>
        <xdr:sp macro="" textlink="">
          <xdr:nvSpPr>
            <xdr:cNvPr id="7211" name="Drop Down 43" hidden="1">
              <a:extLst>
                <a:ext uri="{63B3BB69-23CF-44E3-9099-C40C66FF867C}">
                  <a14:compatExt spid="_x0000_s7211"/>
                </a:ext>
                <a:ext uri="{FF2B5EF4-FFF2-40B4-BE49-F238E27FC236}">
                  <a16:creationId xmlns:a16="http://schemas.microsoft.com/office/drawing/2014/main" id="{00000000-0008-0000-0400-00002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13</xdr:row>
          <xdr:rowOff>28575</xdr:rowOff>
        </xdr:from>
        <xdr:to>
          <xdr:col>26</xdr:col>
          <xdr:colOff>257175</xdr:colOff>
          <xdr:row>13</xdr:row>
          <xdr:rowOff>219075</xdr:rowOff>
        </xdr:to>
        <xdr:sp macro="" textlink="">
          <xdr:nvSpPr>
            <xdr:cNvPr id="7212" name="Drop Down 44" hidden="1">
              <a:extLst>
                <a:ext uri="{63B3BB69-23CF-44E3-9099-C40C66FF867C}">
                  <a14:compatExt spid="_x0000_s7212"/>
                </a:ext>
                <a:ext uri="{FF2B5EF4-FFF2-40B4-BE49-F238E27FC236}">
                  <a16:creationId xmlns:a16="http://schemas.microsoft.com/office/drawing/2014/main" id="{00000000-0008-0000-0400-00002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14</xdr:row>
          <xdr:rowOff>28575</xdr:rowOff>
        </xdr:from>
        <xdr:to>
          <xdr:col>26</xdr:col>
          <xdr:colOff>257175</xdr:colOff>
          <xdr:row>14</xdr:row>
          <xdr:rowOff>219075</xdr:rowOff>
        </xdr:to>
        <xdr:sp macro="" textlink="">
          <xdr:nvSpPr>
            <xdr:cNvPr id="7213" name="Drop Down 45" hidden="1">
              <a:extLst>
                <a:ext uri="{63B3BB69-23CF-44E3-9099-C40C66FF867C}">
                  <a14:compatExt spid="_x0000_s7213"/>
                </a:ext>
                <a:ext uri="{FF2B5EF4-FFF2-40B4-BE49-F238E27FC236}">
                  <a16:creationId xmlns:a16="http://schemas.microsoft.com/office/drawing/2014/main" id="{00000000-0008-0000-0400-00002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15</xdr:row>
          <xdr:rowOff>28575</xdr:rowOff>
        </xdr:from>
        <xdr:to>
          <xdr:col>26</xdr:col>
          <xdr:colOff>257175</xdr:colOff>
          <xdr:row>15</xdr:row>
          <xdr:rowOff>219075</xdr:rowOff>
        </xdr:to>
        <xdr:sp macro="" textlink="">
          <xdr:nvSpPr>
            <xdr:cNvPr id="7214" name="Drop Down 46" hidden="1">
              <a:extLst>
                <a:ext uri="{63B3BB69-23CF-44E3-9099-C40C66FF867C}">
                  <a14:compatExt spid="_x0000_s7214"/>
                </a:ext>
                <a:ext uri="{FF2B5EF4-FFF2-40B4-BE49-F238E27FC236}">
                  <a16:creationId xmlns:a16="http://schemas.microsoft.com/office/drawing/2014/main" id="{00000000-0008-0000-0400-00002E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16</xdr:row>
          <xdr:rowOff>28575</xdr:rowOff>
        </xdr:from>
        <xdr:to>
          <xdr:col>26</xdr:col>
          <xdr:colOff>257175</xdr:colOff>
          <xdr:row>16</xdr:row>
          <xdr:rowOff>219075</xdr:rowOff>
        </xdr:to>
        <xdr:sp macro="" textlink="">
          <xdr:nvSpPr>
            <xdr:cNvPr id="7215" name="Drop Down 47" hidden="1">
              <a:extLst>
                <a:ext uri="{63B3BB69-23CF-44E3-9099-C40C66FF867C}">
                  <a14:compatExt spid="_x0000_s7215"/>
                </a:ext>
                <a:ext uri="{FF2B5EF4-FFF2-40B4-BE49-F238E27FC236}">
                  <a16:creationId xmlns:a16="http://schemas.microsoft.com/office/drawing/2014/main" id="{00000000-0008-0000-0400-00002F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17</xdr:row>
          <xdr:rowOff>28575</xdr:rowOff>
        </xdr:from>
        <xdr:to>
          <xdr:col>26</xdr:col>
          <xdr:colOff>257175</xdr:colOff>
          <xdr:row>17</xdr:row>
          <xdr:rowOff>219075</xdr:rowOff>
        </xdr:to>
        <xdr:sp macro="" textlink="">
          <xdr:nvSpPr>
            <xdr:cNvPr id="7216" name="Drop Down 48" hidden="1">
              <a:extLst>
                <a:ext uri="{63B3BB69-23CF-44E3-9099-C40C66FF867C}">
                  <a14:compatExt spid="_x0000_s7216"/>
                </a:ext>
                <a:ext uri="{FF2B5EF4-FFF2-40B4-BE49-F238E27FC236}">
                  <a16:creationId xmlns:a16="http://schemas.microsoft.com/office/drawing/2014/main" id="{00000000-0008-0000-0400-000030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18</xdr:row>
          <xdr:rowOff>28575</xdr:rowOff>
        </xdr:from>
        <xdr:to>
          <xdr:col>26</xdr:col>
          <xdr:colOff>257175</xdr:colOff>
          <xdr:row>18</xdr:row>
          <xdr:rowOff>219075</xdr:rowOff>
        </xdr:to>
        <xdr:sp macro="" textlink="">
          <xdr:nvSpPr>
            <xdr:cNvPr id="7217" name="Drop Down 49" hidden="1">
              <a:extLst>
                <a:ext uri="{63B3BB69-23CF-44E3-9099-C40C66FF867C}">
                  <a14:compatExt spid="_x0000_s7217"/>
                </a:ext>
                <a:ext uri="{FF2B5EF4-FFF2-40B4-BE49-F238E27FC236}">
                  <a16:creationId xmlns:a16="http://schemas.microsoft.com/office/drawing/2014/main" id="{00000000-0008-0000-0400-00003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19</xdr:row>
          <xdr:rowOff>28575</xdr:rowOff>
        </xdr:from>
        <xdr:to>
          <xdr:col>26</xdr:col>
          <xdr:colOff>257175</xdr:colOff>
          <xdr:row>19</xdr:row>
          <xdr:rowOff>219075</xdr:rowOff>
        </xdr:to>
        <xdr:sp macro="" textlink="">
          <xdr:nvSpPr>
            <xdr:cNvPr id="7218" name="Drop Down 50" hidden="1">
              <a:extLst>
                <a:ext uri="{63B3BB69-23CF-44E3-9099-C40C66FF867C}">
                  <a14:compatExt spid="_x0000_s7218"/>
                </a:ext>
                <a:ext uri="{FF2B5EF4-FFF2-40B4-BE49-F238E27FC236}">
                  <a16:creationId xmlns:a16="http://schemas.microsoft.com/office/drawing/2014/main" id="{00000000-0008-0000-0400-00003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20</xdr:row>
          <xdr:rowOff>28575</xdr:rowOff>
        </xdr:from>
        <xdr:to>
          <xdr:col>26</xdr:col>
          <xdr:colOff>257175</xdr:colOff>
          <xdr:row>20</xdr:row>
          <xdr:rowOff>219075</xdr:rowOff>
        </xdr:to>
        <xdr:sp macro="" textlink="">
          <xdr:nvSpPr>
            <xdr:cNvPr id="7219" name="Drop Down 51" hidden="1">
              <a:extLst>
                <a:ext uri="{63B3BB69-23CF-44E3-9099-C40C66FF867C}">
                  <a14:compatExt spid="_x0000_s7219"/>
                </a:ext>
                <a:ext uri="{FF2B5EF4-FFF2-40B4-BE49-F238E27FC236}">
                  <a16:creationId xmlns:a16="http://schemas.microsoft.com/office/drawing/2014/main" id="{00000000-0008-0000-0400-00003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21</xdr:row>
          <xdr:rowOff>28575</xdr:rowOff>
        </xdr:from>
        <xdr:to>
          <xdr:col>26</xdr:col>
          <xdr:colOff>257175</xdr:colOff>
          <xdr:row>21</xdr:row>
          <xdr:rowOff>219075</xdr:rowOff>
        </xdr:to>
        <xdr:sp macro="" textlink="">
          <xdr:nvSpPr>
            <xdr:cNvPr id="7220" name="Drop Down 52" hidden="1">
              <a:extLst>
                <a:ext uri="{63B3BB69-23CF-44E3-9099-C40C66FF867C}">
                  <a14:compatExt spid="_x0000_s7220"/>
                </a:ext>
                <a:ext uri="{FF2B5EF4-FFF2-40B4-BE49-F238E27FC236}">
                  <a16:creationId xmlns:a16="http://schemas.microsoft.com/office/drawing/2014/main" id="{00000000-0008-0000-0400-00003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22</xdr:row>
          <xdr:rowOff>28575</xdr:rowOff>
        </xdr:from>
        <xdr:to>
          <xdr:col>26</xdr:col>
          <xdr:colOff>257175</xdr:colOff>
          <xdr:row>22</xdr:row>
          <xdr:rowOff>219075</xdr:rowOff>
        </xdr:to>
        <xdr:sp macro="" textlink="">
          <xdr:nvSpPr>
            <xdr:cNvPr id="7221" name="Drop Down 53" hidden="1">
              <a:extLst>
                <a:ext uri="{63B3BB69-23CF-44E3-9099-C40C66FF867C}">
                  <a14:compatExt spid="_x0000_s7221"/>
                </a:ext>
                <a:ext uri="{FF2B5EF4-FFF2-40B4-BE49-F238E27FC236}">
                  <a16:creationId xmlns:a16="http://schemas.microsoft.com/office/drawing/2014/main" id="{00000000-0008-0000-0400-00003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23</xdr:row>
          <xdr:rowOff>28575</xdr:rowOff>
        </xdr:from>
        <xdr:to>
          <xdr:col>26</xdr:col>
          <xdr:colOff>257175</xdr:colOff>
          <xdr:row>23</xdr:row>
          <xdr:rowOff>219075</xdr:rowOff>
        </xdr:to>
        <xdr:sp macro="" textlink="">
          <xdr:nvSpPr>
            <xdr:cNvPr id="7222" name="Drop Down 54" hidden="1">
              <a:extLst>
                <a:ext uri="{63B3BB69-23CF-44E3-9099-C40C66FF867C}">
                  <a14:compatExt spid="_x0000_s7222"/>
                </a:ext>
                <a:ext uri="{FF2B5EF4-FFF2-40B4-BE49-F238E27FC236}">
                  <a16:creationId xmlns:a16="http://schemas.microsoft.com/office/drawing/2014/main" id="{00000000-0008-0000-0400-00003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24</xdr:row>
          <xdr:rowOff>28575</xdr:rowOff>
        </xdr:from>
        <xdr:to>
          <xdr:col>26</xdr:col>
          <xdr:colOff>257175</xdr:colOff>
          <xdr:row>24</xdr:row>
          <xdr:rowOff>219075</xdr:rowOff>
        </xdr:to>
        <xdr:sp macro="" textlink="">
          <xdr:nvSpPr>
            <xdr:cNvPr id="7223" name="Drop Down 55" hidden="1">
              <a:extLst>
                <a:ext uri="{63B3BB69-23CF-44E3-9099-C40C66FF867C}">
                  <a14:compatExt spid="_x0000_s7223"/>
                </a:ext>
                <a:ext uri="{FF2B5EF4-FFF2-40B4-BE49-F238E27FC236}">
                  <a16:creationId xmlns:a16="http://schemas.microsoft.com/office/drawing/2014/main" id="{00000000-0008-0000-0400-00003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25</xdr:row>
          <xdr:rowOff>28575</xdr:rowOff>
        </xdr:from>
        <xdr:to>
          <xdr:col>26</xdr:col>
          <xdr:colOff>257175</xdr:colOff>
          <xdr:row>25</xdr:row>
          <xdr:rowOff>219075</xdr:rowOff>
        </xdr:to>
        <xdr:sp macro="" textlink="">
          <xdr:nvSpPr>
            <xdr:cNvPr id="7224" name="Drop Down 56" hidden="1">
              <a:extLst>
                <a:ext uri="{63B3BB69-23CF-44E3-9099-C40C66FF867C}">
                  <a14:compatExt spid="_x0000_s7224"/>
                </a:ext>
                <a:ext uri="{FF2B5EF4-FFF2-40B4-BE49-F238E27FC236}">
                  <a16:creationId xmlns:a16="http://schemas.microsoft.com/office/drawing/2014/main" id="{00000000-0008-0000-0400-00003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26</xdr:row>
          <xdr:rowOff>28575</xdr:rowOff>
        </xdr:from>
        <xdr:to>
          <xdr:col>26</xdr:col>
          <xdr:colOff>257175</xdr:colOff>
          <xdr:row>26</xdr:row>
          <xdr:rowOff>219075</xdr:rowOff>
        </xdr:to>
        <xdr:sp macro="" textlink="">
          <xdr:nvSpPr>
            <xdr:cNvPr id="7225" name="Drop Down 57" hidden="1">
              <a:extLst>
                <a:ext uri="{63B3BB69-23CF-44E3-9099-C40C66FF867C}">
                  <a14:compatExt spid="_x0000_s7225"/>
                </a:ext>
                <a:ext uri="{FF2B5EF4-FFF2-40B4-BE49-F238E27FC236}">
                  <a16:creationId xmlns:a16="http://schemas.microsoft.com/office/drawing/2014/main" id="{00000000-0008-0000-0400-00003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27</xdr:row>
          <xdr:rowOff>28575</xdr:rowOff>
        </xdr:from>
        <xdr:to>
          <xdr:col>26</xdr:col>
          <xdr:colOff>257175</xdr:colOff>
          <xdr:row>27</xdr:row>
          <xdr:rowOff>219075</xdr:rowOff>
        </xdr:to>
        <xdr:sp macro="" textlink="">
          <xdr:nvSpPr>
            <xdr:cNvPr id="7226" name="Drop Down 58" hidden="1">
              <a:extLst>
                <a:ext uri="{63B3BB69-23CF-44E3-9099-C40C66FF867C}">
                  <a14:compatExt spid="_x0000_s7226"/>
                </a:ext>
                <a:ext uri="{FF2B5EF4-FFF2-40B4-BE49-F238E27FC236}">
                  <a16:creationId xmlns:a16="http://schemas.microsoft.com/office/drawing/2014/main" id="{00000000-0008-0000-0400-00003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28</xdr:row>
          <xdr:rowOff>28575</xdr:rowOff>
        </xdr:from>
        <xdr:to>
          <xdr:col>26</xdr:col>
          <xdr:colOff>257175</xdr:colOff>
          <xdr:row>28</xdr:row>
          <xdr:rowOff>219075</xdr:rowOff>
        </xdr:to>
        <xdr:sp macro="" textlink="">
          <xdr:nvSpPr>
            <xdr:cNvPr id="7227" name="Drop Down 59" hidden="1">
              <a:extLst>
                <a:ext uri="{63B3BB69-23CF-44E3-9099-C40C66FF867C}">
                  <a14:compatExt spid="_x0000_s7227"/>
                </a:ext>
                <a:ext uri="{FF2B5EF4-FFF2-40B4-BE49-F238E27FC236}">
                  <a16:creationId xmlns:a16="http://schemas.microsoft.com/office/drawing/2014/main" id="{00000000-0008-0000-0400-00003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29</xdr:row>
          <xdr:rowOff>28575</xdr:rowOff>
        </xdr:from>
        <xdr:to>
          <xdr:col>26</xdr:col>
          <xdr:colOff>257175</xdr:colOff>
          <xdr:row>29</xdr:row>
          <xdr:rowOff>219075</xdr:rowOff>
        </xdr:to>
        <xdr:sp macro="" textlink="">
          <xdr:nvSpPr>
            <xdr:cNvPr id="7228" name="Drop Down 60" hidden="1">
              <a:extLst>
                <a:ext uri="{63B3BB69-23CF-44E3-9099-C40C66FF867C}">
                  <a14:compatExt spid="_x0000_s7228"/>
                </a:ext>
                <a:ext uri="{FF2B5EF4-FFF2-40B4-BE49-F238E27FC236}">
                  <a16:creationId xmlns:a16="http://schemas.microsoft.com/office/drawing/2014/main" id="{00000000-0008-0000-0400-00003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12887</xdr:colOff>
          <xdr:row>35</xdr:row>
          <xdr:rowOff>5039</xdr:rowOff>
        </xdr:from>
        <xdr:to>
          <xdr:col>26</xdr:col>
          <xdr:colOff>247089</xdr:colOff>
          <xdr:row>35</xdr:row>
          <xdr:rowOff>237001</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546287" y="7224989"/>
              <a:ext cx="5434852" cy="231962"/>
              <a:chOff x="552450" y="7069788"/>
              <a:chExt cx="5433730" cy="228600"/>
            </a:xfrm>
          </xdr:grpSpPr>
          <xdr:sp macro="" textlink="">
            <xdr:nvSpPr>
              <xdr:cNvPr id="7287" name="Drop Down 119" hidden="1">
                <a:extLst>
                  <a:ext uri="{63B3BB69-23CF-44E3-9099-C40C66FF867C}">
                    <a14:compatExt spid="_x0000_s7287"/>
                  </a:ext>
                  <a:ext uri="{FF2B5EF4-FFF2-40B4-BE49-F238E27FC236}">
                    <a16:creationId xmlns:a16="http://schemas.microsoft.com/office/drawing/2014/main" id="{00000000-0008-0000-0400-0000771C0000}"/>
                  </a:ext>
                </a:extLst>
              </xdr:cNvPr>
              <xdr:cNvSpPr/>
            </xdr:nvSpPr>
            <xdr:spPr bwMode="auto">
              <a:xfrm>
                <a:off x="3700178" y="7069788"/>
                <a:ext cx="2286002" cy="228600"/>
              </a:xfrm>
              <a:prstGeom prst="rect">
                <a:avLst/>
              </a:prstGeom>
              <a:noFill/>
              <a:ln>
                <a:noFill/>
              </a:ln>
              <a:extLst>
                <a:ext uri="{91240B29-F687-4F45-9708-019B960494DF}">
                  <a14:hiddenLine w="9525">
                    <a:noFill/>
                    <a:miter lim="800000"/>
                    <a:headEnd/>
                    <a:tailEnd/>
                  </a14:hiddenLine>
                </a:ext>
              </a:extLst>
            </xdr:spPr>
          </xdr:sp>
          <xdr:sp macro="" textlink="">
            <xdr:nvSpPr>
              <xdr:cNvPr id="7288" name="Drop Down 120" hidden="1">
                <a:extLst>
                  <a:ext uri="{63B3BB69-23CF-44E3-9099-C40C66FF867C}">
                    <a14:compatExt spid="_x0000_s7288"/>
                  </a:ext>
                  <a:ext uri="{FF2B5EF4-FFF2-40B4-BE49-F238E27FC236}">
                    <a16:creationId xmlns:a16="http://schemas.microsoft.com/office/drawing/2014/main" id="{00000000-0008-0000-0400-0000781C0000}"/>
                  </a:ext>
                </a:extLst>
              </xdr:cNvPr>
              <xdr:cNvSpPr/>
            </xdr:nvSpPr>
            <xdr:spPr bwMode="auto">
              <a:xfrm>
                <a:off x="552450" y="7069788"/>
                <a:ext cx="1733551" cy="228600"/>
              </a:xfrm>
              <a:prstGeom prst="rect">
                <a:avLst/>
              </a:prstGeom>
              <a:noFill/>
              <a:ln>
                <a:noFill/>
              </a:ln>
              <a:extLst>
                <a:ext uri="{91240B29-F687-4F45-9708-019B960494DF}">
                  <a14:hiddenLine w="9525">
                    <a:noFill/>
                    <a:miter lim="800000"/>
                    <a:headEnd/>
                    <a:tailEnd/>
                  </a14:hiddenLine>
                </a:ext>
              </a:extLst>
            </xdr:spPr>
          </xdr:sp>
          <xdr:sp macro="" textlink="">
            <xdr:nvSpPr>
              <xdr:cNvPr id="7289" name="Drop Down 121" hidden="1">
                <a:extLst>
                  <a:ext uri="{63B3BB69-23CF-44E3-9099-C40C66FF867C}">
                    <a14:compatExt spid="_x0000_s7289"/>
                  </a:ext>
                  <a:ext uri="{FF2B5EF4-FFF2-40B4-BE49-F238E27FC236}">
                    <a16:creationId xmlns:a16="http://schemas.microsoft.com/office/drawing/2014/main" id="{00000000-0008-0000-0400-0000791C0000}"/>
                  </a:ext>
                </a:extLst>
              </xdr:cNvPr>
              <xdr:cNvSpPr/>
            </xdr:nvSpPr>
            <xdr:spPr bwMode="auto">
              <a:xfrm>
                <a:off x="2312894" y="7069788"/>
                <a:ext cx="1362075" cy="22860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12887</xdr:colOff>
          <xdr:row>36</xdr:row>
          <xdr:rowOff>8401</xdr:rowOff>
        </xdr:from>
        <xdr:to>
          <xdr:col>27</xdr:col>
          <xdr:colOff>2801</xdr:colOff>
          <xdr:row>36</xdr:row>
          <xdr:rowOff>238122</xdr:rowOff>
        </xdr:to>
        <xdr:grpSp>
          <xdr:nvGrpSpPr>
            <xdr:cNvPr id="3" name="Group 2">
              <a:extLst>
                <a:ext uri="{FF2B5EF4-FFF2-40B4-BE49-F238E27FC236}">
                  <a16:creationId xmlns:a16="http://schemas.microsoft.com/office/drawing/2014/main" id="{00000000-0008-0000-0400-000003000000}"/>
                </a:ext>
              </a:extLst>
            </xdr:cNvPr>
            <xdr:cNvGrpSpPr/>
          </xdr:nvGrpSpPr>
          <xdr:grpSpPr>
            <a:xfrm>
              <a:off x="546287" y="7476001"/>
              <a:ext cx="5438214" cy="229721"/>
              <a:chOff x="552451" y="7317438"/>
              <a:chExt cx="5437089" cy="228600"/>
            </a:xfrm>
          </xdr:grpSpPr>
          <xdr:sp macro="" textlink="">
            <xdr:nvSpPr>
              <xdr:cNvPr id="7290" name="Drop Down 122" hidden="1">
                <a:extLst>
                  <a:ext uri="{63B3BB69-23CF-44E3-9099-C40C66FF867C}">
                    <a14:compatExt spid="_x0000_s7290"/>
                  </a:ext>
                  <a:ext uri="{FF2B5EF4-FFF2-40B4-BE49-F238E27FC236}">
                    <a16:creationId xmlns:a16="http://schemas.microsoft.com/office/drawing/2014/main" id="{00000000-0008-0000-0400-00007A1C0000}"/>
                  </a:ext>
                </a:extLst>
              </xdr:cNvPr>
              <xdr:cNvSpPr/>
            </xdr:nvSpPr>
            <xdr:spPr bwMode="auto">
              <a:xfrm>
                <a:off x="3703543" y="7317438"/>
                <a:ext cx="2285997" cy="228600"/>
              </a:xfrm>
              <a:prstGeom prst="rect">
                <a:avLst/>
              </a:prstGeom>
              <a:noFill/>
              <a:ln>
                <a:noFill/>
              </a:ln>
              <a:extLst>
                <a:ext uri="{91240B29-F687-4F45-9708-019B960494DF}">
                  <a14:hiddenLine w="9525">
                    <a:noFill/>
                    <a:miter lim="800000"/>
                    <a:headEnd/>
                    <a:tailEnd/>
                  </a14:hiddenLine>
                </a:ext>
              </a:extLst>
            </xdr:spPr>
          </xdr:sp>
          <xdr:sp macro="" textlink="">
            <xdr:nvSpPr>
              <xdr:cNvPr id="7291" name="Drop Down 123" hidden="1">
                <a:extLst>
                  <a:ext uri="{63B3BB69-23CF-44E3-9099-C40C66FF867C}">
                    <a14:compatExt spid="_x0000_s7291"/>
                  </a:ext>
                  <a:ext uri="{FF2B5EF4-FFF2-40B4-BE49-F238E27FC236}">
                    <a16:creationId xmlns:a16="http://schemas.microsoft.com/office/drawing/2014/main" id="{00000000-0008-0000-0400-00007B1C0000}"/>
                  </a:ext>
                </a:extLst>
              </xdr:cNvPr>
              <xdr:cNvSpPr/>
            </xdr:nvSpPr>
            <xdr:spPr bwMode="auto">
              <a:xfrm>
                <a:off x="552451" y="7317438"/>
                <a:ext cx="1733550" cy="228600"/>
              </a:xfrm>
              <a:prstGeom prst="rect">
                <a:avLst/>
              </a:prstGeom>
              <a:noFill/>
              <a:ln>
                <a:noFill/>
              </a:ln>
              <a:extLst>
                <a:ext uri="{91240B29-F687-4F45-9708-019B960494DF}">
                  <a14:hiddenLine w="9525">
                    <a:noFill/>
                    <a:miter lim="800000"/>
                    <a:headEnd/>
                    <a:tailEnd/>
                  </a14:hiddenLine>
                </a:ext>
              </a:extLst>
            </xdr:spPr>
          </xdr:sp>
          <xdr:sp macro="" textlink="">
            <xdr:nvSpPr>
              <xdr:cNvPr id="7292" name="Drop Down 124" hidden="1">
                <a:extLst>
                  <a:ext uri="{63B3BB69-23CF-44E3-9099-C40C66FF867C}">
                    <a14:compatExt spid="_x0000_s7292"/>
                  </a:ext>
                  <a:ext uri="{FF2B5EF4-FFF2-40B4-BE49-F238E27FC236}">
                    <a16:creationId xmlns:a16="http://schemas.microsoft.com/office/drawing/2014/main" id="{00000000-0008-0000-0400-00007C1C0000}"/>
                  </a:ext>
                </a:extLst>
              </xdr:cNvPr>
              <xdr:cNvSpPr/>
            </xdr:nvSpPr>
            <xdr:spPr bwMode="auto">
              <a:xfrm>
                <a:off x="2312894" y="7317438"/>
                <a:ext cx="1362075" cy="22860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12887</xdr:colOff>
          <xdr:row>37</xdr:row>
          <xdr:rowOff>10642</xdr:rowOff>
        </xdr:from>
        <xdr:to>
          <xdr:col>27</xdr:col>
          <xdr:colOff>2801</xdr:colOff>
          <xdr:row>37</xdr:row>
          <xdr:rowOff>239246</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546287" y="7725892"/>
              <a:ext cx="5438214" cy="228604"/>
              <a:chOff x="552451" y="7565088"/>
              <a:chExt cx="5437089" cy="228604"/>
            </a:xfrm>
          </xdr:grpSpPr>
          <xdr:sp macro="" textlink="">
            <xdr:nvSpPr>
              <xdr:cNvPr id="7293" name="Drop Down 125" hidden="1">
                <a:extLst>
                  <a:ext uri="{63B3BB69-23CF-44E3-9099-C40C66FF867C}">
                    <a14:compatExt spid="_x0000_s7293"/>
                  </a:ext>
                  <a:ext uri="{FF2B5EF4-FFF2-40B4-BE49-F238E27FC236}">
                    <a16:creationId xmlns:a16="http://schemas.microsoft.com/office/drawing/2014/main" id="{00000000-0008-0000-0400-00007D1C0000}"/>
                  </a:ext>
                </a:extLst>
              </xdr:cNvPr>
              <xdr:cNvSpPr/>
            </xdr:nvSpPr>
            <xdr:spPr bwMode="auto">
              <a:xfrm>
                <a:off x="3703543" y="7565088"/>
                <a:ext cx="2285997" cy="228600"/>
              </a:xfrm>
              <a:prstGeom prst="rect">
                <a:avLst/>
              </a:prstGeom>
              <a:noFill/>
              <a:ln>
                <a:noFill/>
              </a:ln>
              <a:extLst>
                <a:ext uri="{91240B29-F687-4F45-9708-019B960494DF}">
                  <a14:hiddenLine w="9525">
                    <a:noFill/>
                    <a:miter lim="800000"/>
                    <a:headEnd/>
                    <a:tailEnd/>
                  </a14:hiddenLine>
                </a:ext>
              </a:extLst>
            </xdr:spPr>
          </xdr:sp>
          <xdr:sp macro="" textlink="">
            <xdr:nvSpPr>
              <xdr:cNvPr id="7294" name="Drop Down 126" hidden="1">
                <a:extLst>
                  <a:ext uri="{63B3BB69-23CF-44E3-9099-C40C66FF867C}">
                    <a14:compatExt spid="_x0000_s7294"/>
                  </a:ext>
                  <a:ext uri="{FF2B5EF4-FFF2-40B4-BE49-F238E27FC236}">
                    <a16:creationId xmlns:a16="http://schemas.microsoft.com/office/drawing/2014/main" id="{00000000-0008-0000-0400-00007E1C0000}"/>
                  </a:ext>
                </a:extLst>
              </xdr:cNvPr>
              <xdr:cNvSpPr/>
            </xdr:nvSpPr>
            <xdr:spPr bwMode="auto">
              <a:xfrm>
                <a:off x="552451" y="7565092"/>
                <a:ext cx="1733550" cy="228600"/>
              </a:xfrm>
              <a:prstGeom prst="rect">
                <a:avLst/>
              </a:prstGeom>
              <a:noFill/>
              <a:ln>
                <a:noFill/>
              </a:ln>
              <a:extLst>
                <a:ext uri="{91240B29-F687-4F45-9708-019B960494DF}">
                  <a14:hiddenLine w="9525">
                    <a:noFill/>
                    <a:miter lim="800000"/>
                    <a:headEnd/>
                    <a:tailEnd/>
                  </a14:hiddenLine>
                </a:ext>
              </a:extLst>
            </xdr:spPr>
          </xdr:sp>
          <xdr:sp macro="" textlink="">
            <xdr:nvSpPr>
              <xdr:cNvPr id="7295" name="Drop Down 127" hidden="1">
                <a:extLst>
                  <a:ext uri="{63B3BB69-23CF-44E3-9099-C40C66FF867C}">
                    <a14:compatExt spid="_x0000_s7295"/>
                  </a:ext>
                  <a:ext uri="{FF2B5EF4-FFF2-40B4-BE49-F238E27FC236}">
                    <a16:creationId xmlns:a16="http://schemas.microsoft.com/office/drawing/2014/main" id="{00000000-0008-0000-0400-00007F1C0000}"/>
                  </a:ext>
                </a:extLst>
              </xdr:cNvPr>
              <xdr:cNvSpPr/>
            </xdr:nvSpPr>
            <xdr:spPr bwMode="auto">
              <a:xfrm>
                <a:off x="2312894" y="7565088"/>
                <a:ext cx="1362075" cy="22860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12887</xdr:colOff>
          <xdr:row>38</xdr:row>
          <xdr:rowOff>11763</xdr:rowOff>
        </xdr:from>
        <xdr:to>
          <xdr:col>27</xdr:col>
          <xdr:colOff>2801</xdr:colOff>
          <xdr:row>38</xdr:row>
          <xdr:rowOff>240363</xdr:rowOff>
        </xdr:to>
        <xdr:grpSp>
          <xdr:nvGrpSpPr>
            <xdr:cNvPr id="5" name="Group 4">
              <a:extLst>
                <a:ext uri="{FF2B5EF4-FFF2-40B4-BE49-F238E27FC236}">
                  <a16:creationId xmlns:a16="http://schemas.microsoft.com/office/drawing/2014/main" id="{00000000-0008-0000-0400-000005000000}"/>
                </a:ext>
              </a:extLst>
            </xdr:cNvPr>
            <xdr:cNvGrpSpPr/>
          </xdr:nvGrpSpPr>
          <xdr:grpSpPr>
            <a:xfrm>
              <a:off x="546287" y="7974663"/>
              <a:ext cx="5438214" cy="228600"/>
              <a:chOff x="552451" y="7812738"/>
              <a:chExt cx="5437089" cy="228600"/>
            </a:xfrm>
          </xdr:grpSpPr>
          <xdr:sp macro="" textlink="">
            <xdr:nvSpPr>
              <xdr:cNvPr id="7296" name="Drop Down 128" hidden="1">
                <a:extLst>
                  <a:ext uri="{63B3BB69-23CF-44E3-9099-C40C66FF867C}">
                    <a14:compatExt spid="_x0000_s7296"/>
                  </a:ext>
                  <a:ext uri="{FF2B5EF4-FFF2-40B4-BE49-F238E27FC236}">
                    <a16:creationId xmlns:a16="http://schemas.microsoft.com/office/drawing/2014/main" id="{00000000-0008-0000-0400-0000801C0000}"/>
                  </a:ext>
                </a:extLst>
              </xdr:cNvPr>
              <xdr:cNvSpPr/>
            </xdr:nvSpPr>
            <xdr:spPr bwMode="auto">
              <a:xfrm>
                <a:off x="3703543" y="7812738"/>
                <a:ext cx="2285997" cy="228600"/>
              </a:xfrm>
              <a:prstGeom prst="rect">
                <a:avLst/>
              </a:prstGeom>
              <a:noFill/>
              <a:ln>
                <a:noFill/>
              </a:ln>
              <a:extLst>
                <a:ext uri="{91240B29-F687-4F45-9708-019B960494DF}">
                  <a14:hiddenLine w="9525">
                    <a:noFill/>
                    <a:miter lim="800000"/>
                    <a:headEnd/>
                    <a:tailEnd/>
                  </a14:hiddenLine>
                </a:ext>
              </a:extLst>
            </xdr:spPr>
          </xdr:sp>
          <xdr:sp macro="" textlink="">
            <xdr:nvSpPr>
              <xdr:cNvPr id="7297" name="Drop Down 129" hidden="1">
                <a:extLst>
                  <a:ext uri="{63B3BB69-23CF-44E3-9099-C40C66FF867C}">
                    <a14:compatExt spid="_x0000_s7297"/>
                  </a:ext>
                  <a:ext uri="{FF2B5EF4-FFF2-40B4-BE49-F238E27FC236}">
                    <a16:creationId xmlns:a16="http://schemas.microsoft.com/office/drawing/2014/main" id="{00000000-0008-0000-0400-0000811C0000}"/>
                  </a:ext>
                </a:extLst>
              </xdr:cNvPr>
              <xdr:cNvSpPr/>
            </xdr:nvSpPr>
            <xdr:spPr bwMode="auto">
              <a:xfrm>
                <a:off x="552451" y="7812738"/>
                <a:ext cx="1733550" cy="228600"/>
              </a:xfrm>
              <a:prstGeom prst="rect">
                <a:avLst/>
              </a:prstGeom>
              <a:noFill/>
              <a:ln>
                <a:noFill/>
              </a:ln>
              <a:extLst>
                <a:ext uri="{91240B29-F687-4F45-9708-019B960494DF}">
                  <a14:hiddenLine w="9525">
                    <a:noFill/>
                    <a:miter lim="800000"/>
                    <a:headEnd/>
                    <a:tailEnd/>
                  </a14:hiddenLine>
                </a:ext>
              </a:extLst>
            </xdr:spPr>
          </xdr:sp>
          <xdr:sp macro="" textlink="">
            <xdr:nvSpPr>
              <xdr:cNvPr id="7298" name="Drop Down 130" hidden="1">
                <a:extLst>
                  <a:ext uri="{63B3BB69-23CF-44E3-9099-C40C66FF867C}">
                    <a14:compatExt spid="_x0000_s7298"/>
                  </a:ext>
                  <a:ext uri="{FF2B5EF4-FFF2-40B4-BE49-F238E27FC236}">
                    <a16:creationId xmlns:a16="http://schemas.microsoft.com/office/drawing/2014/main" id="{00000000-0008-0000-0400-0000821C0000}"/>
                  </a:ext>
                </a:extLst>
              </xdr:cNvPr>
              <xdr:cNvSpPr/>
            </xdr:nvSpPr>
            <xdr:spPr bwMode="auto">
              <a:xfrm>
                <a:off x="2312894" y="7812738"/>
                <a:ext cx="1362075" cy="22860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12887</xdr:colOff>
          <xdr:row>39</xdr:row>
          <xdr:rowOff>5040</xdr:rowOff>
        </xdr:from>
        <xdr:to>
          <xdr:col>27</xdr:col>
          <xdr:colOff>2801</xdr:colOff>
          <xdr:row>39</xdr:row>
          <xdr:rowOff>233640</xdr:rowOff>
        </xdr:to>
        <xdr:grpSp>
          <xdr:nvGrpSpPr>
            <xdr:cNvPr id="6" name="Group 5">
              <a:extLst>
                <a:ext uri="{FF2B5EF4-FFF2-40B4-BE49-F238E27FC236}">
                  <a16:creationId xmlns:a16="http://schemas.microsoft.com/office/drawing/2014/main" id="{00000000-0008-0000-0400-000006000000}"/>
                </a:ext>
              </a:extLst>
            </xdr:cNvPr>
            <xdr:cNvGrpSpPr/>
          </xdr:nvGrpSpPr>
          <xdr:grpSpPr>
            <a:xfrm>
              <a:off x="546287" y="8215590"/>
              <a:ext cx="5438214" cy="228600"/>
              <a:chOff x="552451" y="8071594"/>
              <a:chExt cx="5437089" cy="228600"/>
            </a:xfrm>
          </xdr:grpSpPr>
          <xdr:sp macro="" textlink="">
            <xdr:nvSpPr>
              <xdr:cNvPr id="7299" name="Drop Down 131" hidden="1">
                <a:extLst>
                  <a:ext uri="{63B3BB69-23CF-44E3-9099-C40C66FF867C}">
                    <a14:compatExt spid="_x0000_s7299"/>
                  </a:ext>
                  <a:ext uri="{FF2B5EF4-FFF2-40B4-BE49-F238E27FC236}">
                    <a16:creationId xmlns:a16="http://schemas.microsoft.com/office/drawing/2014/main" id="{00000000-0008-0000-0400-0000831C0000}"/>
                  </a:ext>
                </a:extLst>
              </xdr:cNvPr>
              <xdr:cNvSpPr/>
            </xdr:nvSpPr>
            <xdr:spPr bwMode="auto">
              <a:xfrm>
                <a:off x="3703543" y="8071594"/>
                <a:ext cx="2285997" cy="228600"/>
              </a:xfrm>
              <a:prstGeom prst="rect">
                <a:avLst/>
              </a:prstGeom>
              <a:noFill/>
              <a:ln>
                <a:noFill/>
              </a:ln>
              <a:extLst>
                <a:ext uri="{91240B29-F687-4F45-9708-019B960494DF}">
                  <a14:hiddenLine w="9525">
                    <a:noFill/>
                    <a:miter lim="800000"/>
                    <a:headEnd/>
                    <a:tailEnd/>
                  </a14:hiddenLine>
                </a:ext>
              </a:extLst>
            </xdr:spPr>
          </xdr:sp>
          <xdr:sp macro="" textlink="">
            <xdr:nvSpPr>
              <xdr:cNvPr id="7300" name="Drop Down 132" hidden="1">
                <a:extLst>
                  <a:ext uri="{63B3BB69-23CF-44E3-9099-C40C66FF867C}">
                    <a14:compatExt spid="_x0000_s7300"/>
                  </a:ext>
                  <a:ext uri="{FF2B5EF4-FFF2-40B4-BE49-F238E27FC236}">
                    <a16:creationId xmlns:a16="http://schemas.microsoft.com/office/drawing/2014/main" id="{00000000-0008-0000-0400-0000841C0000}"/>
                  </a:ext>
                </a:extLst>
              </xdr:cNvPr>
              <xdr:cNvSpPr/>
            </xdr:nvSpPr>
            <xdr:spPr bwMode="auto">
              <a:xfrm>
                <a:off x="552451" y="8071594"/>
                <a:ext cx="1733550" cy="228600"/>
              </a:xfrm>
              <a:prstGeom prst="rect">
                <a:avLst/>
              </a:prstGeom>
              <a:noFill/>
              <a:ln>
                <a:noFill/>
              </a:ln>
              <a:extLst>
                <a:ext uri="{91240B29-F687-4F45-9708-019B960494DF}">
                  <a14:hiddenLine w="9525">
                    <a:noFill/>
                    <a:miter lim="800000"/>
                    <a:headEnd/>
                    <a:tailEnd/>
                  </a14:hiddenLine>
                </a:ext>
              </a:extLst>
            </xdr:spPr>
          </xdr:sp>
          <xdr:sp macro="" textlink="">
            <xdr:nvSpPr>
              <xdr:cNvPr id="7301" name="Drop Down 133" hidden="1">
                <a:extLst>
                  <a:ext uri="{63B3BB69-23CF-44E3-9099-C40C66FF867C}">
                    <a14:compatExt spid="_x0000_s7301"/>
                  </a:ext>
                  <a:ext uri="{FF2B5EF4-FFF2-40B4-BE49-F238E27FC236}">
                    <a16:creationId xmlns:a16="http://schemas.microsoft.com/office/drawing/2014/main" id="{00000000-0008-0000-0400-0000851C0000}"/>
                  </a:ext>
                </a:extLst>
              </xdr:cNvPr>
              <xdr:cNvSpPr/>
            </xdr:nvSpPr>
            <xdr:spPr bwMode="auto">
              <a:xfrm>
                <a:off x="2312894" y="8071594"/>
                <a:ext cx="1362075" cy="22860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28575</xdr:colOff>
          <xdr:row>10</xdr:row>
          <xdr:rowOff>28575</xdr:rowOff>
        </xdr:from>
        <xdr:to>
          <xdr:col>26</xdr:col>
          <xdr:colOff>257175</xdr:colOff>
          <xdr:row>10</xdr:row>
          <xdr:rowOff>219075</xdr:rowOff>
        </xdr:to>
        <xdr:sp macro="" textlink="">
          <xdr:nvSpPr>
            <xdr:cNvPr id="11265" name="Drop Down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11</xdr:row>
          <xdr:rowOff>28575</xdr:rowOff>
        </xdr:from>
        <xdr:to>
          <xdr:col>26</xdr:col>
          <xdr:colOff>257175</xdr:colOff>
          <xdr:row>11</xdr:row>
          <xdr:rowOff>219075</xdr:rowOff>
        </xdr:to>
        <xdr:sp macro="" textlink="">
          <xdr:nvSpPr>
            <xdr:cNvPr id="11266" name="Drop Down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12</xdr:row>
          <xdr:rowOff>28575</xdr:rowOff>
        </xdr:from>
        <xdr:to>
          <xdr:col>26</xdr:col>
          <xdr:colOff>257175</xdr:colOff>
          <xdr:row>12</xdr:row>
          <xdr:rowOff>219075</xdr:rowOff>
        </xdr:to>
        <xdr:sp macro="" textlink="">
          <xdr:nvSpPr>
            <xdr:cNvPr id="11267" name="Drop Down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13</xdr:row>
          <xdr:rowOff>28575</xdr:rowOff>
        </xdr:from>
        <xdr:to>
          <xdr:col>26</xdr:col>
          <xdr:colOff>257175</xdr:colOff>
          <xdr:row>13</xdr:row>
          <xdr:rowOff>219075</xdr:rowOff>
        </xdr:to>
        <xdr:sp macro="" textlink="">
          <xdr:nvSpPr>
            <xdr:cNvPr id="11268" name="Drop Down 4" hidden="1">
              <a:extLst>
                <a:ext uri="{63B3BB69-23CF-44E3-9099-C40C66FF867C}">
                  <a14:compatExt spid="_x0000_s11268"/>
                </a:ext>
                <a:ext uri="{FF2B5EF4-FFF2-40B4-BE49-F238E27FC236}">
                  <a16:creationId xmlns:a16="http://schemas.microsoft.com/office/drawing/2014/main" id="{00000000-0008-0000-0500-000004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14</xdr:row>
          <xdr:rowOff>28575</xdr:rowOff>
        </xdr:from>
        <xdr:to>
          <xdr:col>26</xdr:col>
          <xdr:colOff>257175</xdr:colOff>
          <xdr:row>14</xdr:row>
          <xdr:rowOff>219075</xdr:rowOff>
        </xdr:to>
        <xdr:sp macro="" textlink="">
          <xdr:nvSpPr>
            <xdr:cNvPr id="11269" name="Drop Down 5" hidden="1">
              <a:extLst>
                <a:ext uri="{63B3BB69-23CF-44E3-9099-C40C66FF867C}">
                  <a14:compatExt spid="_x0000_s11269"/>
                </a:ext>
                <a:ext uri="{FF2B5EF4-FFF2-40B4-BE49-F238E27FC236}">
                  <a16:creationId xmlns:a16="http://schemas.microsoft.com/office/drawing/2014/main" id="{00000000-0008-0000-0500-000005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15</xdr:row>
          <xdr:rowOff>28575</xdr:rowOff>
        </xdr:from>
        <xdr:to>
          <xdr:col>26</xdr:col>
          <xdr:colOff>257175</xdr:colOff>
          <xdr:row>15</xdr:row>
          <xdr:rowOff>219075</xdr:rowOff>
        </xdr:to>
        <xdr:sp macro="" textlink="">
          <xdr:nvSpPr>
            <xdr:cNvPr id="11270" name="Drop Down 6" hidden="1">
              <a:extLst>
                <a:ext uri="{63B3BB69-23CF-44E3-9099-C40C66FF867C}">
                  <a14:compatExt spid="_x0000_s11270"/>
                </a:ext>
                <a:ext uri="{FF2B5EF4-FFF2-40B4-BE49-F238E27FC236}">
                  <a16:creationId xmlns:a16="http://schemas.microsoft.com/office/drawing/2014/main" id="{00000000-0008-0000-0500-000006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16</xdr:row>
          <xdr:rowOff>28575</xdr:rowOff>
        </xdr:from>
        <xdr:to>
          <xdr:col>26</xdr:col>
          <xdr:colOff>257175</xdr:colOff>
          <xdr:row>16</xdr:row>
          <xdr:rowOff>219075</xdr:rowOff>
        </xdr:to>
        <xdr:sp macro="" textlink="">
          <xdr:nvSpPr>
            <xdr:cNvPr id="11271" name="Drop Down 7" hidden="1">
              <a:extLst>
                <a:ext uri="{63B3BB69-23CF-44E3-9099-C40C66FF867C}">
                  <a14:compatExt spid="_x0000_s11271"/>
                </a:ext>
                <a:ext uri="{FF2B5EF4-FFF2-40B4-BE49-F238E27FC236}">
                  <a16:creationId xmlns:a16="http://schemas.microsoft.com/office/drawing/2014/main" id="{00000000-0008-0000-0500-000007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17</xdr:row>
          <xdr:rowOff>28575</xdr:rowOff>
        </xdr:from>
        <xdr:to>
          <xdr:col>26</xdr:col>
          <xdr:colOff>257175</xdr:colOff>
          <xdr:row>17</xdr:row>
          <xdr:rowOff>219075</xdr:rowOff>
        </xdr:to>
        <xdr:sp macro="" textlink="">
          <xdr:nvSpPr>
            <xdr:cNvPr id="11272" name="Drop Down 8" hidden="1">
              <a:extLst>
                <a:ext uri="{63B3BB69-23CF-44E3-9099-C40C66FF867C}">
                  <a14:compatExt spid="_x0000_s11272"/>
                </a:ext>
                <a:ext uri="{FF2B5EF4-FFF2-40B4-BE49-F238E27FC236}">
                  <a16:creationId xmlns:a16="http://schemas.microsoft.com/office/drawing/2014/main" id="{00000000-0008-0000-0500-000008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18</xdr:row>
          <xdr:rowOff>28575</xdr:rowOff>
        </xdr:from>
        <xdr:to>
          <xdr:col>26</xdr:col>
          <xdr:colOff>257175</xdr:colOff>
          <xdr:row>18</xdr:row>
          <xdr:rowOff>219075</xdr:rowOff>
        </xdr:to>
        <xdr:sp macro="" textlink="">
          <xdr:nvSpPr>
            <xdr:cNvPr id="11273" name="Drop Down 9" hidden="1">
              <a:extLst>
                <a:ext uri="{63B3BB69-23CF-44E3-9099-C40C66FF867C}">
                  <a14:compatExt spid="_x0000_s11273"/>
                </a:ext>
                <a:ext uri="{FF2B5EF4-FFF2-40B4-BE49-F238E27FC236}">
                  <a16:creationId xmlns:a16="http://schemas.microsoft.com/office/drawing/2014/main" id="{00000000-0008-0000-0500-000009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19</xdr:row>
          <xdr:rowOff>28575</xdr:rowOff>
        </xdr:from>
        <xdr:to>
          <xdr:col>26</xdr:col>
          <xdr:colOff>257175</xdr:colOff>
          <xdr:row>19</xdr:row>
          <xdr:rowOff>219075</xdr:rowOff>
        </xdr:to>
        <xdr:sp macro="" textlink="">
          <xdr:nvSpPr>
            <xdr:cNvPr id="11274" name="Drop Down 10" hidden="1">
              <a:extLst>
                <a:ext uri="{63B3BB69-23CF-44E3-9099-C40C66FF867C}">
                  <a14:compatExt spid="_x0000_s11274"/>
                </a:ext>
                <a:ext uri="{FF2B5EF4-FFF2-40B4-BE49-F238E27FC236}">
                  <a16:creationId xmlns:a16="http://schemas.microsoft.com/office/drawing/2014/main" id="{00000000-0008-0000-0500-00000A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20</xdr:row>
          <xdr:rowOff>28575</xdr:rowOff>
        </xdr:from>
        <xdr:to>
          <xdr:col>26</xdr:col>
          <xdr:colOff>257175</xdr:colOff>
          <xdr:row>20</xdr:row>
          <xdr:rowOff>219075</xdr:rowOff>
        </xdr:to>
        <xdr:sp macro="" textlink="">
          <xdr:nvSpPr>
            <xdr:cNvPr id="11275" name="Drop Down 11" hidden="1">
              <a:extLst>
                <a:ext uri="{63B3BB69-23CF-44E3-9099-C40C66FF867C}">
                  <a14:compatExt spid="_x0000_s11275"/>
                </a:ext>
                <a:ext uri="{FF2B5EF4-FFF2-40B4-BE49-F238E27FC236}">
                  <a16:creationId xmlns:a16="http://schemas.microsoft.com/office/drawing/2014/main" id="{00000000-0008-0000-0500-00000B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21</xdr:row>
          <xdr:rowOff>28575</xdr:rowOff>
        </xdr:from>
        <xdr:to>
          <xdr:col>26</xdr:col>
          <xdr:colOff>257175</xdr:colOff>
          <xdr:row>21</xdr:row>
          <xdr:rowOff>219075</xdr:rowOff>
        </xdr:to>
        <xdr:sp macro="" textlink="">
          <xdr:nvSpPr>
            <xdr:cNvPr id="11276" name="Drop Down 12" hidden="1">
              <a:extLst>
                <a:ext uri="{63B3BB69-23CF-44E3-9099-C40C66FF867C}">
                  <a14:compatExt spid="_x0000_s11276"/>
                </a:ext>
                <a:ext uri="{FF2B5EF4-FFF2-40B4-BE49-F238E27FC236}">
                  <a16:creationId xmlns:a16="http://schemas.microsoft.com/office/drawing/2014/main" id="{00000000-0008-0000-0500-00000C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22</xdr:row>
          <xdr:rowOff>28575</xdr:rowOff>
        </xdr:from>
        <xdr:to>
          <xdr:col>26</xdr:col>
          <xdr:colOff>257175</xdr:colOff>
          <xdr:row>22</xdr:row>
          <xdr:rowOff>219075</xdr:rowOff>
        </xdr:to>
        <xdr:sp macro="" textlink="">
          <xdr:nvSpPr>
            <xdr:cNvPr id="11277" name="Drop Down 13" hidden="1">
              <a:extLst>
                <a:ext uri="{63B3BB69-23CF-44E3-9099-C40C66FF867C}">
                  <a14:compatExt spid="_x0000_s11277"/>
                </a:ext>
                <a:ext uri="{FF2B5EF4-FFF2-40B4-BE49-F238E27FC236}">
                  <a16:creationId xmlns:a16="http://schemas.microsoft.com/office/drawing/2014/main" id="{00000000-0008-0000-0500-00000D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23</xdr:row>
          <xdr:rowOff>28575</xdr:rowOff>
        </xdr:from>
        <xdr:to>
          <xdr:col>26</xdr:col>
          <xdr:colOff>257175</xdr:colOff>
          <xdr:row>23</xdr:row>
          <xdr:rowOff>219075</xdr:rowOff>
        </xdr:to>
        <xdr:sp macro="" textlink="">
          <xdr:nvSpPr>
            <xdr:cNvPr id="11278" name="Drop Down 14" hidden="1">
              <a:extLst>
                <a:ext uri="{63B3BB69-23CF-44E3-9099-C40C66FF867C}">
                  <a14:compatExt spid="_x0000_s11278"/>
                </a:ext>
                <a:ext uri="{FF2B5EF4-FFF2-40B4-BE49-F238E27FC236}">
                  <a16:creationId xmlns:a16="http://schemas.microsoft.com/office/drawing/2014/main" id="{00000000-0008-0000-0500-00000E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24</xdr:row>
          <xdr:rowOff>28575</xdr:rowOff>
        </xdr:from>
        <xdr:to>
          <xdr:col>26</xdr:col>
          <xdr:colOff>257175</xdr:colOff>
          <xdr:row>24</xdr:row>
          <xdr:rowOff>219075</xdr:rowOff>
        </xdr:to>
        <xdr:sp macro="" textlink="">
          <xdr:nvSpPr>
            <xdr:cNvPr id="11279" name="Drop Down 15" hidden="1">
              <a:extLst>
                <a:ext uri="{63B3BB69-23CF-44E3-9099-C40C66FF867C}">
                  <a14:compatExt spid="_x0000_s11279"/>
                </a:ext>
                <a:ext uri="{FF2B5EF4-FFF2-40B4-BE49-F238E27FC236}">
                  <a16:creationId xmlns:a16="http://schemas.microsoft.com/office/drawing/2014/main" id="{00000000-0008-0000-0500-00000F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25</xdr:row>
          <xdr:rowOff>28575</xdr:rowOff>
        </xdr:from>
        <xdr:to>
          <xdr:col>26</xdr:col>
          <xdr:colOff>257175</xdr:colOff>
          <xdr:row>25</xdr:row>
          <xdr:rowOff>219075</xdr:rowOff>
        </xdr:to>
        <xdr:sp macro="" textlink="">
          <xdr:nvSpPr>
            <xdr:cNvPr id="11280" name="Drop Down 16" hidden="1">
              <a:extLst>
                <a:ext uri="{63B3BB69-23CF-44E3-9099-C40C66FF867C}">
                  <a14:compatExt spid="_x0000_s11280"/>
                </a:ext>
                <a:ext uri="{FF2B5EF4-FFF2-40B4-BE49-F238E27FC236}">
                  <a16:creationId xmlns:a16="http://schemas.microsoft.com/office/drawing/2014/main" id="{00000000-0008-0000-0500-000010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26</xdr:row>
          <xdr:rowOff>28575</xdr:rowOff>
        </xdr:from>
        <xdr:to>
          <xdr:col>26</xdr:col>
          <xdr:colOff>257175</xdr:colOff>
          <xdr:row>26</xdr:row>
          <xdr:rowOff>219075</xdr:rowOff>
        </xdr:to>
        <xdr:sp macro="" textlink="">
          <xdr:nvSpPr>
            <xdr:cNvPr id="11281" name="Drop Down 17" hidden="1">
              <a:extLst>
                <a:ext uri="{63B3BB69-23CF-44E3-9099-C40C66FF867C}">
                  <a14:compatExt spid="_x0000_s11281"/>
                </a:ext>
                <a:ext uri="{FF2B5EF4-FFF2-40B4-BE49-F238E27FC236}">
                  <a16:creationId xmlns:a16="http://schemas.microsoft.com/office/drawing/2014/main" id="{00000000-0008-0000-0500-00001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27</xdr:row>
          <xdr:rowOff>28575</xdr:rowOff>
        </xdr:from>
        <xdr:to>
          <xdr:col>26</xdr:col>
          <xdr:colOff>257175</xdr:colOff>
          <xdr:row>27</xdr:row>
          <xdr:rowOff>219075</xdr:rowOff>
        </xdr:to>
        <xdr:sp macro="" textlink="">
          <xdr:nvSpPr>
            <xdr:cNvPr id="11282" name="Drop Down 18" hidden="1">
              <a:extLst>
                <a:ext uri="{63B3BB69-23CF-44E3-9099-C40C66FF867C}">
                  <a14:compatExt spid="_x0000_s11282"/>
                </a:ext>
                <a:ext uri="{FF2B5EF4-FFF2-40B4-BE49-F238E27FC236}">
                  <a16:creationId xmlns:a16="http://schemas.microsoft.com/office/drawing/2014/main" id="{00000000-0008-0000-0500-00001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28</xdr:row>
          <xdr:rowOff>28575</xdr:rowOff>
        </xdr:from>
        <xdr:to>
          <xdr:col>26</xdr:col>
          <xdr:colOff>257175</xdr:colOff>
          <xdr:row>28</xdr:row>
          <xdr:rowOff>219075</xdr:rowOff>
        </xdr:to>
        <xdr:sp macro="" textlink="">
          <xdr:nvSpPr>
            <xdr:cNvPr id="11283" name="Drop Down 19" hidden="1">
              <a:extLst>
                <a:ext uri="{63B3BB69-23CF-44E3-9099-C40C66FF867C}">
                  <a14:compatExt spid="_x0000_s11283"/>
                </a:ext>
                <a:ext uri="{FF2B5EF4-FFF2-40B4-BE49-F238E27FC236}">
                  <a16:creationId xmlns:a16="http://schemas.microsoft.com/office/drawing/2014/main" id="{00000000-0008-0000-0500-000013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29</xdr:row>
          <xdr:rowOff>28575</xdr:rowOff>
        </xdr:from>
        <xdr:to>
          <xdr:col>26</xdr:col>
          <xdr:colOff>257175</xdr:colOff>
          <xdr:row>29</xdr:row>
          <xdr:rowOff>219075</xdr:rowOff>
        </xdr:to>
        <xdr:sp macro="" textlink="">
          <xdr:nvSpPr>
            <xdr:cNvPr id="11284" name="Drop Down 20" hidden="1">
              <a:extLst>
                <a:ext uri="{63B3BB69-23CF-44E3-9099-C40C66FF867C}">
                  <a14:compatExt spid="_x0000_s11284"/>
                </a:ext>
                <a:ext uri="{FF2B5EF4-FFF2-40B4-BE49-F238E27FC236}">
                  <a16:creationId xmlns:a16="http://schemas.microsoft.com/office/drawing/2014/main" id="{00000000-0008-0000-0500-000014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35</xdr:row>
          <xdr:rowOff>9525</xdr:rowOff>
        </xdr:from>
        <xdr:to>
          <xdr:col>26</xdr:col>
          <xdr:colOff>238125</xdr:colOff>
          <xdr:row>35</xdr:row>
          <xdr:rowOff>238125</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542925" y="7229475"/>
              <a:ext cx="5429250" cy="228600"/>
              <a:chOff x="552450" y="7229475"/>
              <a:chExt cx="5448303" cy="228600"/>
            </a:xfrm>
          </xdr:grpSpPr>
          <xdr:sp macro="" textlink="">
            <xdr:nvSpPr>
              <xdr:cNvPr id="11295" name="Drop Down 31" hidden="1">
                <a:extLst>
                  <a:ext uri="{63B3BB69-23CF-44E3-9099-C40C66FF867C}">
                    <a14:compatExt spid="_x0000_s11295"/>
                  </a:ext>
                  <a:ext uri="{FF2B5EF4-FFF2-40B4-BE49-F238E27FC236}">
                    <a16:creationId xmlns:a16="http://schemas.microsoft.com/office/drawing/2014/main" id="{00000000-0008-0000-0500-00001F2C0000}"/>
                  </a:ext>
                </a:extLst>
              </xdr:cNvPr>
              <xdr:cNvSpPr/>
            </xdr:nvSpPr>
            <xdr:spPr bwMode="auto">
              <a:xfrm>
                <a:off x="3714752" y="7229475"/>
                <a:ext cx="2286001" cy="228600"/>
              </a:xfrm>
              <a:prstGeom prst="rect">
                <a:avLst/>
              </a:prstGeom>
              <a:noFill/>
              <a:ln>
                <a:noFill/>
              </a:ln>
              <a:extLst>
                <a:ext uri="{91240B29-F687-4F45-9708-019B960494DF}">
                  <a14:hiddenLine w="9525">
                    <a:noFill/>
                    <a:miter lim="800000"/>
                    <a:headEnd/>
                    <a:tailEnd/>
                  </a14:hiddenLine>
                </a:ext>
              </a:extLst>
            </xdr:spPr>
          </xdr:sp>
          <xdr:sp macro="" textlink="">
            <xdr:nvSpPr>
              <xdr:cNvPr id="11296" name="Drop Down 32" hidden="1">
                <a:extLst>
                  <a:ext uri="{63B3BB69-23CF-44E3-9099-C40C66FF867C}">
                    <a14:compatExt spid="_x0000_s11296"/>
                  </a:ext>
                  <a:ext uri="{FF2B5EF4-FFF2-40B4-BE49-F238E27FC236}">
                    <a16:creationId xmlns:a16="http://schemas.microsoft.com/office/drawing/2014/main" id="{00000000-0008-0000-0500-0000202C0000}"/>
                  </a:ext>
                </a:extLst>
              </xdr:cNvPr>
              <xdr:cNvSpPr/>
            </xdr:nvSpPr>
            <xdr:spPr bwMode="auto">
              <a:xfrm>
                <a:off x="552450" y="7229475"/>
                <a:ext cx="1733550" cy="228600"/>
              </a:xfrm>
              <a:prstGeom prst="rect">
                <a:avLst/>
              </a:prstGeom>
              <a:noFill/>
              <a:ln>
                <a:noFill/>
              </a:ln>
              <a:extLst>
                <a:ext uri="{91240B29-F687-4F45-9708-019B960494DF}">
                  <a14:hiddenLine w="9525">
                    <a:noFill/>
                    <a:miter lim="800000"/>
                    <a:headEnd/>
                    <a:tailEnd/>
                  </a14:hiddenLine>
                </a:ext>
              </a:extLst>
            </xdr:spPr>
          </xdr:sp>
          <xdr:sp macro="" textlink="">
            <xdr:nvSpPr>
              <xdr:cNvPr id="11297" name="Drop Down 33" hidden="1">
                <a:extLst>
                  <a:ext uri="{63B3BB69-23CF-44E3-9099-C40C66FF867C}">
                    <a14:compatExt spid="_x0000_s11297"/>
                  </a:ext>
                  <a:ext uri="{FF2B5EF4-FFF2-40B4-BE49-F238E27FC236}">
                    <a16:creationId xmlns:a16="http://schemas.microsoft.com/office/drawing/2014/main" id="{00000000-0008-0000-0500-0000212C0000}"/>
                  </a:ext>
                </a:extLst>
              </xdr:cNvPr>
              <xdr:cNvSpPr/>
            </xdr:nvSpPr>
            <xdr:spPr bwMode="auto">
              <a:xfrm>
                <a:off x="2314575" y="7229475"/>
                <a:ext cx="1371600" cy="22860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36</xdr:row>
          <xdr:rowOff>9525</xdr:rowOff>
        </xdr:from>
        <xdr:to>
          <xdr:col>26</xdr:col>
          <xdr:colOff>238125</xdr:colOff>
          <xdr:row>36</xdr:row>
          <xdr:rowOff>238125</xdr:rowOff>
        </xdr:to>
        <xdr:grpSp>
          <xdr:nvGrpSpPr>
            <xdr:cNvPr id="3" name="Group 2">
              <a:extLst>
                <a:ext uri="{FF2B5EF4-FFF2-40B4-BE49-F238E27FC236}">
                  <a16:creationId xmlns:a16="http://schemas.microsoft.com/office/drawing/2014/main" id="{00000000-0008-0000-0500-000003000000}"/>
                </a:ext>
              </a:extLst>
            </xdr:cNvPr>
            <xdr:cNvGrpSpPr/>
          </xdr:nvGrpSpPr>
          <xdr:grpSpPr>
            <a:xfrm>
              <a:off x="542925" y="7477125"/>
              <a:ext cx="5429250" cy="228600"/>
              <a:chOff x="552450" y="7477125"/>
              <a:chExt cx="5448303" cy="228600"/>
            </a:xfrm>
          </xdr:grpSpPr>
          <xdr:sp macro="" textlink="">
            <xdr:nvSpPr>
              <xdr:cNvPr id="11298" name="Drop Down 34" hidden="1">
                <a:extLst>
                  <a:ext uri="{63B3BB69-23CF-44E3-9099-C40C66FF867C}">
                    <a14:compatExt spid="_x0000_s11298"/>
                  </a:ext>
                  <a:ext uri="{FF2B5EF4-FFF2-40B4-BE49-F238E27FC236}">
                    <a16:creationId xmlns:a16="http://schemas.microsoft.com/office/drawing/2014/main" id="{00000000-0008-0000-0500-0000222C0000}"/>
                  </a:ext>
                </a:extLst>
              </xdr:cNvPr>
              <xdr:cNvSpPr/>
            </xdr:nvSpPr>
            <xdr:spPr bwMode="auto">
              <a:xfrm>
                <a:off x="3714752" y="7477125"/>
                <a:ext cx="2286001" cy="228600"/>
              </a:xfrm>
              <a:prstGeom prst="rect">
                <a:avLst/>
              </a:prstGeom>
              <a:noFill/>
              <a:ln>
                <a:noFill/>
              </a:ln>
              <a:extLst>
                <a:ext uri="{91240B29-F687-4F45-9708-019B960494DF}">
                  <a14:hiddenLine w="9525">
                    <a:noFill/>
                    <a:miter lim="800000"/>
                    <a:headEnd/>
                    <a:tailEnd/>
                  </a14:hiddenLine>
                </a:ext>
              </a:extLst>
            </xdr:spPr>
          </xdr:sp>
          <xdr:sp macro="" textlink="">
            <xdr:nvSpPr>
              <xdr:cNvPr id="11299" name="Drop Down 35" hidden="1">
                <a:extLst>
                  <a:ext uri="{63B3BB69-23CF-44E3-9099-C40C66FF867C}">
                    <a14:compatExt spid="_x0000_s11299"/>
                  </a:ext>
                  <a:ext uri="{FF2B5EF4-FFF2-40B4-BE49-F238E27FC236}">
                    <a16:creationId xmlns:a16="http://schemas.microsoft.com/office/drawing/2014/main" id="{00000000-0008-0000-0500-0000232C0000}"/>
                  </a:ext>
                </a:extLst>
              </xdr:cNvPr>
              <xdr:cNvSpPr/>
            </xdr:nvSpPr>
            <xdr:spPr bwMode="auto">
              <a:xfrm>
                <a:off x="552450" y="7477125"/>
                <a:ext cx="1733550" cy="228600"/>
              </a:xfrm>
              <a:prstGeom prst="rect">
                <a:avLst/>
              </a:prstGeom>
              <a:noFill/>
              <a:ln>
                <a:noFill/>
              </a:ln>
              <a:extLst>
                <a:ext uri="{91240B29-F687-4F45-9708-019B960494DF}">
                  <a14:hiddenLine w="9525">
                    <a:noFill/>
                    <a:miter lim="800000"/>
                    <a:headEnd/>
                    <a:tailEnd/>
                  </a14:hiddenLine>
                </a:ext>
              </a:extLst>
            </xdr:spPr>
          </xdr:sp>
          <xdr:sp macro="" textlink="">
            <xdr:nvSpPr>
              <xdr:cNvPr id="11300" name="Drop Down 36" hidden="1">
                <a:extLst>
                  <a:ext uri="{63B3BB69-23CF-44E3-9099-C40C66FF867C}">
                    <a14:compatExt spid="_x0000_s11300"/>
                  </a:ext>
                  <a:ext uri="{FF2B5EF4-FFF2-40B4-BE49-F238E27FC236}">
                    <a16:creationId xmlns:a16="http://schemas.microsoft.com/office/drawing/2014/main" id="{00000000-0008-0000-0500-0000242C0000}"/>
                  </a:ext>
                </a:extLst>
              </xdr:cNvPr>
              <xdr:cNvSpPr/>
            </xdr:nvSpPr>
            <xdr:spPr bwMode="auto">
              <a:xfrm>
                <a:off x="2314575" y="7477125"/>
                <a:ext cx="1371600" cy="22860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37</xdr:row>
          <xdr:rowOff>9525</xdr:rowOff>
        </xdr:from>
        <xdr:to>
          <xdr:col>26</xdr:col>
          <xdr:colOff>238125</xdr:colOff>
          <xdr:row>37</xdr:row>
          <xdr:rowOff>238125</xdr:rowOff>
        </xdr:to>
        <xdr:grpSp>
          <xdr:nvGrpSpPr>
            <xdr:cNvPr id="4" name="Group 3">
              <a:extLst>
                <a:ext uri="{FF2B5EF4-FFF2-40B4-BE49-F238E27FC236}">
                  <a16:creationId xmlns:a16="http://schemas.microsoft.com/office/drawing/2014/main" id="{00000000-0008-0000-0500-000004000000}"/>
                </a:ext>
              </a:extLst>
            </xdr:cNvPr>
            <xdr:cNvGrpSpPr/>
          </xdr:nvGrpSpPr>
          <xdr:grpSpPr>
            <a:xfrm>
              <a:off x="542925" y="7724775"/>
              <a:ext cx="5429250" cy="228600"/>
              <a:chOff x="552450" y="7724775"/>
              <a:chExt cx="5448303" cy="228600"/>
            </a:xfrm>
          </xdr:grpSpPr>
          <xdr:sp macro="" textlink="">
            <xdr:nvSpPr>
              <xdr:cNvPr id="11301" name="Drop Down 37" hidden="1">
                <a:extLst>
                  <a:ext uri="{63B3BB69-23CF-44E3-9099-C40C66FF867C}">
                    <a14:compatExt spid="_x0000_s11301"/>
                  </a:ext>
                  <a:ext uri="{FF2B5EF4-FFF2-40B4-BE49-F238E27FC236}">
                    <a16:creationId xmlns:a16="http://schemas.microsoft.com/office/drawing/2014/main" id="{00000000-0008-0000-0500-0000252C0000}"/>
                  </a:ext>
                </a:extLst>
              </xdr:cNvPr>
              <xdr:cNvSpPr/>
            </xdr:nvSpPr>
            <xdr:spPr bwMode="auto">
              <a:xfrm>
                <a:off x="3714752" y="7724775"/>
                <a:ext cx="2286001" cy="228600"/>
              </a:xfrm>
              <a:prstGeom prst="rect">
                <a:avLst/>
              </a:prstGeom>
              <a:noFill/>
              <a:ln>
                <a:noFill/>
              </a:ln>
              <a:extLst>
                <a:ext uri="{91240B29-F687-4F45-9708-019B960494DF}">
                  <a14:hiddenLine w="9525">
                    <a:noFill/>
                    <a:miter lim="800000"/>
                    <a:headEnd/>
                    <a:tailEnd/>
                  </a14:hiddenLine>
                </a:ext>
              </a:extLst>
            </xdr:spPr>
          </xdr:sp>
          <xdr:sp macro="" textlink="">
            <xdr:nvSpPr>
              <xdr:cNvPr id="11302" name="Drop Down 38" hidden="1">
                <a:extLst>
                  <a:ext uri="{63B3BB69-23CF-44E3-9099-C40C66FF867C}">
                    <a14:compatExt spid="_x0000_s11302"/>
                  </a:ext>
                  <a:ext uri="{FF2B5EF4-FFF2-40B4-BE49-F238E27FC236}">
                    <a16:creationId xmlns:a16="http://schemas.microsoft.com/office/drawing/2014/main" id="{00000000-0008-0000-0500-0000262C0000}"/>
                  </a:ext>
                </a:extLst>
              </xdr:cNvPr>
              <xdr:cNvSpPr/>
            </xdr:nvSpPr>
            <xdr:spPr bwMode="auto">
              <a:xfrm>
                <a:off x="552450" y="7724775"/>
                <a:ext cx="1733550" cy="228600"/>
              </a:xfrm>
              <a:prstGeom prst="rect">
                <a:avLst/>
              </a:prstGeom>
              <a:noFill/>
              <a:ln>
                <a:noFill/>
              </a:ln>
              <a:extLst>
                <a:ext uri="{91240B29-F687-4F45-9708-019B960494DF}">
                  <a14:hiddenLine w="9525">
                    <a:noFill/>
                    <a:miter lim="800000"/>
                    <a:headEnd/>
                    <a:tailEnd/>
                  </a14:hiddenLine>
                </a:ext>
              </a:extLst>
            </xdr:spPr>
          </xdr:sp>
          <xdr:sp macro="" textlink="">
            <xdr:nvSpPr>
              <xdr:cNvPr id="11303" name="Drop Down 39" hidden="1">
                <a:extLst>
                  <a:ext uri="{63B3BB69-23CF-44E3-9099-C40C66FF867C}">
                    <a14:compatExt spid="_x0000_s11303"/>
                  </a:ext>
                  <a:ext uri="{FF2B5EF4-FFF2-40B4-BE49-F238E27FC236}">
                    <a16:creationId xmlns:a16="http://schemas.microsoft.com/office/drawing/2014/main" id="{00000000-0008-0000-0500-0000272C0000}"/>
                  </a:ext>
                </a:extLst>
              </xdr:cNvPr>
              <xdr:cNvSpPr/>
            </xdr:nvSpPr>
            <xdr:spPr bwMode="auto">
              <a:xfrm>
                <a:off x="2314575" y="7724775"/>
                <a:ext cx="1371600" cy="22860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38</xdr:row>
          <xdr:rowOff>9525</xdr:rowOff>
        </xdr:from>
        <xdr:to>
          <xdr:col>26</xdr:col>
          <xdr:colOff>240506</xdr:colOff>
          <xdr:row>38</xdr:row>
          <xdr:rowOff>240506</xdr:rowOff>
        </xdr:to>
        <xdr:grpSp>
          <xdr:nvGrpSpPr>
            <xdr:cNvPr id="5" name="Group 4">
              <a:extLst>
                <a:ext uri="{FF2B5EF4-FFF2-40B4-BE49-F238E27FC236}">
                  <a16:creationId xmlns:a16="http://schemas.microsoft.com/office/drawing/2014/main" id="{00000000-0008-0000-0500-000005000000}"/>
                </a:ext>
              </a:extLst>
            </xdr:cNvPr>
            <xdr:cNvGrpSpPr/>
          </xdr:nvGrpSpPr>
          <xdr:grpSpPr>
            <a:xfrm>
              <a:off x="542925" y="7972425"/>
              <a:ext cx="5431631" cy="230981"/>
              <a:chOff x="552450" y="7972425"/>
              <a:chExt cx="5450680" cy="231030"/>
            </a:xfrm>
          </xdr:grpSpPr>
          <xdr:sp macro="" textlink="">
            <xdr:nvSpPr>
              <xdr:cNvPr id="11304" name="Drop Down 40" hidden="1">
                <a:extLst>
                  <a:ext uri="{63B3BB69-23CF-44E3-9099-C40C66FF867C}">
                    <a14:compatExt spid="_x0000_s11304"/>
                  </a:ext>
                  <a:ext uri="{FF2B5EF4-FFF2-40B4-BE49-F238E27FC236}">
                    <a16:creationId xmlns:a16="http://schemas.microsoft.com/office/drawing/2014/main" id="{00000000-0008-0000-0500-0000282C0000}"/>
                  </a:ext>
                </a:extLst>
              </xdr:cNvPr>
              <xdr:cNvSpPr/>
            </xdr:nvSpPr>
            <xdr:spPr bwMode="auto">
              <a:xfrm>
                <a:off x="3717131" y="7977231"/>
                <a:ext cx="2285999" cy="226224"/>
              </a:xfrm>
              <a:prstGeom prst="rect">
                <a:avLst/>
              </a:prstGeom>
              <a:noFill/>
              <a:ln>
                <a:noFill/>
              </a:ln>
              <a:extLst>
                <a:ext uri="{91240B29-F687-4F45-9708-019B960494DF}">
                  <a14:hiddenLine w="9525">
                    <a:noFill/>
                    <a:miter lim="800000"/>
                    <a:headEnd/>
                    <a:tailEnd/>
                  </a14:hiddenLine>
                </a:ext>
              </a:extLst>
            </xdr:spPr>
          </xdr:sp>
          <xdr:sp macro="" textlink="">
            <xdr:nvSpPr>
              <xdr:cNvPr id="11305" name="Drop Down 41" hidden="1">
                <a:extLst>
                  <a:ext uri="{63B3BB69-23CF-44E3-9099-C40C66FF867C}">
                    <a14:compatExt spid="_x0000_s11305"/>
                  </a:ext>
                  <a:ext uri="{FF2B5EF4-FFF2-40B4-BE49-F238E27FC236}">
                    <a16:creationId xmlns:a16="http://schemas.microsoft.com/office/drawing/2014/main" id="{00000000-0008-0000-0500-0000292C0000}"/>
                  </a:ext>
                </a:extLst>
              </xdr:cNvPr>
              <xdr:cNvSpPr/>
            </xdr:nvSpPr>
            <xdr:spPr bwMode="auto">
              <a:xfrm>
                <a:off x="552450" y="7972425"/>
                <a:ext cx="1733564" cy="228600"/>
              </a:xfrm>
              <a:prstGeom prst="rect">
                <a:avLst/>
              </a:prstGeom>
              <a:noFill/>
              <a:ln>
                <a:noFill/>
              </a:ln>
              <a:extLst>
                <a:ext uri="{91240B29-F687-4F45-9708-019B960494DF}">
                  <a14:hiddenLine w="9525">
                    <a:noFill/>
                    <a:miter lim="800000"/>
                    <a:headEnd/>
                    <a:tailEnd/>
                  </a14:hiddenLine>
                </a:ext>
              </a:extLst>
            </xdr:spPr>
          </xdr:sp>
          <xdr:sp macro="" textlink="">
            <xdr:nvSpPr>
              <xdr:cNvPr id="11306" name="Drop Down 42" hidden="1">
                <a:extLst>
                  <a:ext uri="{63B3BB69-23CF-44E3-9099-C40C66FF867C}">
                    <a14:compatExt spid="_x0000_s11306"/>
                  </a:ext>
                  <a:ext uri="{FF2B5EF4-FFF2-40B4-BE49-F238E27FC236}">
                    <a16:creationId xmlns:a16="http://schemas.microsoft.com/office/drawing/2014/main" id="{00000000-0008-0000-0500-00002A2C0000}"/>
                  </a:ext>
                </a:extLst>
              </xdr:cNvPr>
              <xdr:cNvSpPr/>
            </xdr:nvSpPr>
            <xdr:spPr bwMode="auto">
              <a:xfrm>
                <a:off x="2314575" y="7972425"/>
                <a:ext cx="1371600" cy="22860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39</xdr:row>
          <xdr:rowOff>9525</xdr:rowOff>
        </xdr:from>
        <xdr:to>
          <xdr:col>26</xdr:col>
          <xdr:colOff>238125</xdr:colOff>
          <xdr:row>39</xdr:row>
          <xdr:rowOff>238125</xdr:rowOff>
        </xdr:to>
        <xdr:grpSp>
          <xdr:nvGrpSpPr>
            <xdr:cNvPr id="6" name="Group 5">
              <a:extLst>
                <a:ext uri="{FF2B5EF4-FFF2-40B4-BE49-F238E27FC236}">
                  <a16:creationId xmlns:a16="http://schemas.microsoft.com/office/drawing/2014/main" id="{00000000-0008-0000-0500-000006000000}"/>
                </a:ext>
              </a:extLst>
            </xdr:cNvPr>
            <xdr:cNvGrpSpPr/>
          </xdr:nvGrpSpPr>
          <xdr:grpSpPr>
            <a:xfrm>
              <a:off x="542925" y="8220075"/>
              <a:ext cx="5429250" cy="228600"/>
              <a:chOff x="552450" y="8220075"/>
              <a:chExt cx="5448303" cy="228600"/>
            </a:xfrm>
          </xdr:grpSpPr>
          <xdr:sp macro="" textlink="">
            <xdr:nvSpPr>
              <xdr:cNvPr id="11307" name="Drop Down 43" hidden="1">
                <a:extLst>
                  <a:ext uri="{63B3BB69-23CF-44E3-9099-C40C66FF867C}">
                    <a14:compatExt spid="_x0000_s11307"/>
                  </a:ext>
                  <a:ext uri="{FF2B5EF4-FFF2-40B4-BE49-F238E27FC236}">
                    <a16:creationId xmlns:a16="http://schemas.microsoft.com/office/drawing/2014/main" id="{00000000-0008-0000-0500-00002B2C0000}"/>
                  </a:ext>
                </a:extLst>
              </xdr:cNvPr>
              <xdr:cNvSpPr/>
            </xdr:nvSpPr>
            <xdr:spPr bwMode="auto">
              <a:xfrm>
                <a:off x="3714752" y="8220075"/>
                <a:ext cx="2286001" cy="228600"/>
              </a:xfrm>
              <a:prstGeom prst="rect">
                <a:avLst/>
              </a:prstGeom>
              <a:noFill/>
              <a:ln>
                <a:noFill/>
              </a:ln>
              <a:extLst>
                <a:ext uri="{91240B29-F687-4F45-9708-019B960494DF}">
                  <a14:hiddenLine w="9525">
                    <a:noFill/>
                    <a:miter lim="800000"/>
                    <a:headEnd/>
                    <a:tailEnd/>
                  </a14:hiddenLine>
                </a:ext>
              </a:extLst>
            </xdr:spPr>
          </xdr:sp>
          <xdr:sp macro="" textlink="">
            <xdr:nvSpPr>
              <xdr:cNvPr id="11308" name="Drop Down 44" hidden="1">
                <a:extLst>
                  <a:ext uri="{63B3BB69-23CF-44E3-9099-C40C66FF867C}">
                    <a14:compatExt spid="_x0000_s11308"/>
                  </a:ext>
                  <a:ext uri="{FF2B5EF4-FFF2-40B4-BE49-F238E27FC236}">
                    <a16:creationId xmlns:a16="http://schemas.microsoft.com/office/drawing/2014/main" id="{00000000-0008-0000-0500-00002C2C0000}"/>
                  </a:ext>
                </a:extLst>
              </xdr:cNvPr>
              <xdr:cNvSpPr/>
            </xdr:nvSpPr>
            <xdr:spPr bwMode="auto">
              <a:xfrm>
                <a:off x="552450" y="8220075"/>
                <a:ext cx="1733550" cy="228600"/>
              </a:xfrm>
              <a:prstGeom prst="rect">
                <a:avLst/>
              </a:prstGeom>
              <a:noFill/>
              <a:ln>
                <a:noFill/>
              </a:ln>
              <a:extLst>
                <a:ext uri="{91240B29-F687-4F45-9708-019B960494DF}">
                  <a14:hiddenLine w="9525">
                    <a:noFill/>
                    <a:miter lim="800000"/>
                    <a:headEnd/>
                    <a:tailEnd/>
                  </a14:hiddenLine>
                </a:ext>
              </a:extLst>
            </xdr:spPr>
          </xdr:sp>
          <xdr:sp macro="" textlink="">
            <xdr:nvSpPr>
              <xdr:cNvPr id="11309" name="Drop Down 45" hidden="1">
                <a:extLst>
                  <a:ext uri="{63B3BB69-23CF-44E3-9099-C40C66FF867C}">
                    <a14:compatExt spid="_x0000_s11309"/>
                  </a:ext>
                  <a:ext uri="{FF2B5EF4-FFF2-40B4-BE49-F238E27FC236}">
                    <a16:creationId xmlns:a16="http://schemas.microsoft.com/office/drawing/2014/main" id="{00000000-0008-0000-0500-00002D2C0000}"/>
                  </a:ext>
                </a:extLst>
              </xdr:cNvPr>
              <xdr:cNvSpPr/>
            </xdr:nvSpPr>
            <xdr:spPr bwMode="auto">
              <a:xfrm>
                <a:off x="2314575" y="8220075"/>
                <a:ext cx="1371600" cy="22860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28575</xdr:colOff>
          <xdr:row>10</xdr:row>
          <xdr:rowOff>28575</xdr:rowOff>
        </xdr:from>
        <xdr:to>
          <xdr:col>26</xdr:col>
          <xdr:colOff>257175</xdr:colOff>
          <xdr:row>10</xdr:row>
          <xdr:rowOff>219075</xdr:rowOff>
        </xdr:to>
        <xdr:sp macro="" textlink="">
          <xdr:nvSpPr>
            <xdr:cNvPr id="12289" name="Drop Down 1" hidden="1">
              <a:extLst>
                <a:ext uri="{63B3BB69-23CF-44E3-9099-C40C66FF867C}">
                  <a14:compatExt spid="_x0000_s12289"/>
                </a:ext>
                <a:ext uri="{FF2B5EF4-FFF2-40B4-BE49-F238E27FC236}">
                  <a16:creationId xmlns:a16="http://schemas.microsoft.com/office/drawing/2014/main" id="{00000000-0008-0000-06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11</xdr:row>
          <xdr:rowOff>28575</xdr:rowOff>
        </xdr:from>
        <xdr:to>
          <xdr:col>26</xdr:col>
          <xdr:colOff>257175</xdr:colOff>
          <xdr:row>11</xdr:row>
          <xdr:rowOff>219075</xdr:rowOff>
        </xdr:to>
        <xdr:sp macro="" textlink="">
          <xdr:nvSpPr>
            <xdr:cNvPr id="12290" name="Drop Down 2" hidden="1">
              <a:extLst>
                <a:ext uri="{63B3BB69-23CF-44E3-9099-C40C66FF867C}">
                  <a14:compatExt spid="_x0000_s12290"/>
                </a:ext>
                <a:ext uri="{FF2B5EF4-FFF2-40B4-BE49-F238E27FC236}">
                  <a16:creationId xmlns:a16="http://schemas.microsoft.com/office/drawing/2014/main" id="{00000000-0008-0000-06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12</xdr:row>
          <xdr:rowOff>28575</xdr:rowOff>
        </xdr:from>
        <xdr:to>
          <xdr:col>26</xdr:col>
          <xdr:colOff>257175</xdr:colOff>
          <xdr:row>12</xdr:row>
          <xdr:rowOff>219075</xdr:rowOff>
        </xdr:to>
        <xdr:sp macro="" textlink="">
          <xdr:nvSpPr>
            <xdr:cNvPr id="12291" name="Drop Down 3" hidden="1">
              <a:extLst>
                <a:ext uri="{63B3BB69-23CF-44E3-9099-C40C66FF867C}">
                  <a14:compatExt spid="_x0000_s12291"/>
                </a:ext>
                <a:ext uri="{FF2B5EF4-FFF2-40B4-BE49-F238E27FC236}">
                  <a16:creationId xmlns:a16="http://schemas.microsoft.com/office/drawing/2014/main" id="{00000000-0008-0000-06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13</xdr:row>
          <xdr:rowOff>28575</xdr:rowOff>
        </xdr:from>
        <xdr:to>
          <xdr:col>26</xdr:col>
          <xdr:colOff>257175</xdr:colOff>
          <xdr:row>13</xdr:row>
          <xdr:rowOff>219075</xdr:rowOff>
        </xdr:to>
        <xdr:sp macro="" textlink="">
          <xdr:nvSpPr>
            <xdr:cNvPr id="12292" name="Drop Down 4" hidden="1">
              <a:extLst>
                <a:ext uri="{63B3BB69-23CF-44E3-9099-C40C66FF867C}">
                  <a14:compatExt spid="_x0000_s12292"/>
                </a:ext>
                <a:ext uri="{FF2B5EF4-FFF2-40B4-BE49-F238E27FC236}">
                  <a16:creationId xmlns:a16="http://schemas.microsoft.com/office/drawing/2014/main" id="{00000000-0008-0000-06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14</xdr:row>
          <xdr:rowOff>28575</xdr:rowOff>
        </xdr:from>
        <xdr:to>
          <xdr:col>26</xdr:col>
          <xdr:colOff>257175</xdr:colOff>
          <xdr:row>14</xdr:row>
          <xdr:rowOff>219075</xdr:rowOff>
        </xdr:to>
        <xdr:sp macro="" textlink="">
          <xdr:nvSpPr>
            <xdr:cNvPr id="12293" name="Drop Down 5" hidden="1">
              <a:extLst>
                <a:ext uri="{63B3BB69-23CF-44E3-9099-C40C66FF867C}">
                  <a14:compatExt spid="_x0000_s12293"/>
                </a:ext>
                <a:ext uri="{FF2B5EF4-FFF2-40B4-BE49-F238E27FC236}">
                  <a16:creationId xmlns:a16="http://schemas.microsoft.com/office/drawing/2014/main" id="{00000000-0008-0000-06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15</xdr:row>
          <xdr:rowOff>28575</xdr:rowOff>
        </xdr:from>
        <xdr:to>
          <xdr:col>26</xdr:col>
          <xdr:colOff>257175</xdr:colOff>
          <xdr:row>15</xdr:row>
          <xdr:rowOff>219075</xdr:rowOff>
        </xdr:to>
        <xdr:sp macro="" textlink="">
          <xdr:nvSpPr>
            <xdr:cNvPr id="12294" name="Drop Down 6" hidden="1">
              <a:extLst>
                <a:ext uri="{63B3BB69-23CF-44E3-9099-C40C66FF867C}">
                  <a14:compatExt spid="_x0000_s12294"/>
                </a:ext>
                <a:ext uri="{FF2B5EF4-FFF2-40B4-BE49-F238E27FC236}">
                  <a16:creationId xmlns:a16="http://schemas.microsoft.com/office/drawing/2014/main" id="{00000000-0008-0000-06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16</xdr:row>
          <xdr:rowOff>28575</xdr:rowOff>
        </xdr:from>
        <xdr:to>
          <xdr:col>26</xdr:col>
          <xdr:colOff>257175</xdr:colOff>
          <xdr:row>16</xdr:row>
          <xdr:rowOff>219075</xdr:rowOff>
        </xdr:to>
        <xdr:sp macro="" textlink="">
          <xdr:nvSpPr>
            <xdr:cNvPr id="12295" name="Drop Down 7" hidden="1">
              <a:extLst>
                <a:ext uri="{63B3BB69-23CF-44E3-9099-C40C66FF867C}">
                  <a14:compatExt spid="_x0000_s12295"/>
                </a:ext>
                <a:ext uri="{FF2B5EF4-FFF2-40B4-BE49-F238E27FC236}">
                  <a16:creationId xmlns:a16="http://schemas.microsoft.com/office/drawing/2014/main" id="{00000000-0008-0000-06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17</xdr:row>
          <xdr:rowOff>28575</xdr:rowOff>
        </xdr:from>
        <xdr:to>
          <xdr:col>26</xdr:col>
          <xdr:colOff>257175</xdr:colOff>
          <xdr:row>17</xdr:row>
          <xdr:rowOff>219075</xdr:rowOff>
        </xdr:to>
        <xdr:sp macro="" textlink="">
          <xdr:nvSpPr>
            <xdr:cNvPr id="12296" name="Drop Down 8" hidden="1">
              <a:extLst>
                <a:ext uri="{63B3BB69-23CF-44E3-9099-C40C66FF867C}">
                  <a14:compatExt spid="_x0000_s12296"/>
                </a:ext>
                <a:ext uri="{FF2B5EF4-FFF2-40B4-BE49-F238E27FC236}">
                  <a16:creationId xmlns:a16="http://schemas.microsoft.com/office/drawing/2014/main" id="{00000000-0008-0000-06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18</xdr:row>
          <xdr:rowOff>28575</xdr:rowOff>
        </xdr:from>
        <xdr:to>
          <xdr:col>26</xdr:col>
          <xdr:colOff>257175</xdr:colOff>
          <xdr:row>18</xdr:row>
          <xdr:rowOff>219075</xdr:rowOff>
        </xdr:to>
        <xdr:sp macro="" textlink="">
          <xdr:nvSpPr>
            <xdr:cNvPr id="12297" name="Drop Down 9" hidden="1">
              <a:extLst>
                <a:ext uri="{63B3BB69-23CF-44E3-9099-C40C66FF867C}">
                  <a14:compatExt spid="_x0000_s12297"/>
                </a:ext>
                <a:ext uri="{FF2B5EF4-FFF2-40B4-BE49-F238E27FC236}">
                  <a16:creationId xmlns:a16="http://schemas.microsoft.com/office/drawing/2014/main" id="{00000000-0008-0000-06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19</xdr:row>
          <xdr:rowOff>28575</xdr:rowOff>
        </xdr:from>
        <xdr:to>
          <xdr:col>26</xdr:col>
          <xdr:colOff>257175</xdr:colOff>
          <xdr:row>19</xdr:row>
          <xdr:rowOff>219075</xdr:rowOff>
        </xdr:to>
        <xdr:sp macro="" textlink="">
          <xdr:nvSpPr>
            <xdr:cNvPr id="12298" name="Drop Down 10" hidden="1">
              <a:extLst>
                <a:ext uri="{63B3BB69-23CF-44E3-9099-C40C66FF867C}">
                  <a14:compatExt spid="_x0000_s12298"/>
                </a:ext>
                <a:ext uri="{FF2B5EF4-FFF2-40B4-BE49-F238E27FC236}">
                  <a16:creationId xmlns:a16="http://schemas.microsoft.com/office/drawing/2014/main" id="{00000000-0008-0000-06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20</xdr:row>
          <xdr:rowOff>28575</xdr:rowOff>
        </xdr:from>
        <xdr:to>
          <xdr:col>26</xdr:col>
          <xdr:colOff>257175</xdr:colOff>
          <xdr:row>20</xdr:row>
          <xdr:rowOff>219075</xdr:rowOff>
        </xdr:to>
        <xdr:sp macro="" textlink="">
          <xdr:nvSpPr>
            <xdr:cNvPr id="12299" name="Drop Down 11" hidden="1">
              <a:extLst>
                <a:ext uri="{63B3BB69-23CF-44E3-9099-C40C66FF867C}">
                  <a14:compatExt spid="_x0000_s12299"/>
                </a:ext>
                <a:ext uri="{FF2B5EF4-FFF2-40B4-BE49-F238E27FC236}">
                  <a16:creationId xmlns:a16="http://schemas.microsoft.com/office/drawing/2014/main" id="{00000000-0008-0000-06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21</xdr:row>
          <xdr:rowOff>28575</xdr:rowOff>
        </xdr:from>
        <xdr:to>
          <xdr:col>26</xdr:col>
          <xdr:colOff>257175</xdr:colOff>
          <xdr:row>21</xdr:row>
          <xdr:rowOff>219075</xdr:rowOff>
        </xdr:to>
        <xdr:sp macro="" textlink="">
          <xdr:nvSpPr>
            <xdr:cNvPr id="12300" name="Drop Down 12" hidden="1">
              <a:extLst>
                <a:ext uri="{63B3BB69-23CF-44E3-9099-C40C66FF867C}">
                  <a14:compatExt spid="_x0000_s12300"/>
                </a:ext>
                <a:ext uri="{FF2B5EF4-FFF2-40B4-BE49-F238E27FC236}">
                  <a16:creationId xmlns:a16="http://schemas.microsoft.com/office/drawing/2014/main" id="{00000000-0008-0000-06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22</xdr:row>
          <xdr:rowOff>28575</xdr:rowOff>
        </xdr:from>
        <xdr:to>
          <xdr:col>26</xdr:col>
          <xdr:colOff>257175</xdr:colOff>
          <xdr:row>22</xdr:row>
          <xdr:rowOff>219075</xdr:rowOff>
        </xdr:to>
        <xdr:sp macro="" textlink="">
          <xdr:nvSpPr>
            <xdr:cNvPr id="12301" name="Drop Down 13" hidden="1">
              <a:extLst>
                <a:ext uri="{63B3BB69-23CF-44E3-9099-C40C66FF867C}">
                  <a14:compatExt spid="_x0000_s12301"/>
                </a:ext>
                <a:ext uri="{FF2B5EF4-FFF2-40B4-BE49-F238E27FC236}">
                  <a16:creationId xmlns:a16="http://schemas.microsoft.com/office/drawing/2014/main" id="{00000000-0008-0000-06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23</xdr:row>
          <xdr:rowOff>28575</xdr:rowOff>
        </xdr:from>
        <xdr:to>
          <xdr:col>26</xdr:col>
          <xdr:colOff>257175</xdr:colOff>
          <xdr:row>23</xdr:row>
          <xdr:rowOff>219075</xdr:rowOff>
        </xdr:to>
        <xdr:sp macro="" textlink="">
          <xdr:nvSpPr>
            <xdr:cNvPr id="12302" name="Drop Down 14" hidden="1">
              <a:extLst>
                <a:ext uri="{63B3BB69-23CF-44E3-9099-C40C66FF867C}">
                  <a14:compatExt spid="_x0000_s12302"/>
                </a:ext>
                <a:ext uri="{FF2B5EF4-FFF2-40B4-BE49-F238E27FC236}">
                  <a16:creationId xmlns:a16="http://schemas.microsoft.com/office/drawing/2014/main" id="{00000000-0008-0000-06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24</xdr:row>
          <xdr:rowOff>28575</xdr:rowOff>
        </xdr:from>
        <xdr:to>
          <xdr:col>26</xdr:col>
          <xdr:colOff>257175</xdr:colOff>
          <xdr:row>24</xdr:row>
          <xdr:rowOff>219075</xdr:rowOff>
        </xdr:to>
        <xdr:sp macro="" textlink="">
          <xdr:nvSpPr>
            <xdr:cNvPr id="12303" name="Drop Down 15" hidden="1">
              <a:extLst>
                <a:ext uri="{63B3BB69-23CF-44E3-9099-C40C66FF867C}">
                  <a14:compatExt spid="_x0000_s12303"/>
                </a:ext>
                <a:ext uri="{FF2B5EF4-FFF2-40B4-BE49-F238E27FC236}">
                  <a16:creationId xmlns:a16="http://schemas.microsoft.com/office/drawing/2014/main" id="{00000000-0008-0000-06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25</xdr:row>
          <xdr:rowOff>28575</xdr:rowOff>
        </xdr:from>
        <xdr:to>
          <xdr:col>26</xdr:col>
          <xdr:colOff>257175</xdr:colOff>
          <xdr:row>25</xdr:row>
          <xdr:rowOff>219075</xdr:rowOff>
        </xdr:to>
        <xdr:sp macro="" textlink="">
          <xdr:nvSpPr>
            <xdr:cNvPr id="12304" name="Drop Down 16" hidden="1">
              <a:extLst>
                <a:ext uri="{63B3BB69-23CF-44E3-9099-C40C66FF867C}">
                  <a14:compatExt spid="_x0000_s12304"/>
                </a:ext>
                <a:ext uri="{FF2B5EF4-FFF2-40B4-BE49-F238E27FC236}">
                  <a16:creationId xmlns:a16="http://schemas.microsoft.com/office/drawing/2014/main" id="{00000000-0008-0000-06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26</xdr:row>
          <xdr:rowOff>28575</xdr:rowOff>
        </xdr:from>
        <xdr:to>
          <xdr:col>26</xdr:col>
          <xdr:colOff>257175</xdr:colOff>
          <xdr:row>26</xdr:row>
          <xdr:rowOff>219075</xdr:rowOff>
        </xdr:to>
        <xdr:sp macro="" textlink="">
          <xdr:nvSpPr>
            <xdr:cNvPr id="12305" name="Drop Down 17" hidden="1">
              <a:extLst>
                <a:ext uri="{63B3BB69-23CF-44E3-9099-C40C66FF867C}">
                  <a14:compatExt spid="_x0000_s12305"/>
                </a:ext>
                <a:ext uri="{FF2B5EF4-FFF2-40B4-BE49-F238E27FC236}">
                  <a16:creationId xmlns:a16="http://schemas.microsoft.com/office/drawing/2014/main" id="{00000000-0008-0000-06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27</xdr:row>
          <xdr:rowOff>28575</xdr:rowOff>
        </xdr:from>
        <xdr:to>
          <xdr:col>26</xdr:col>
          <xdr:colOff>257175</xdr:colOff>
          <xdr:row>27</xdr:row>
          <xdr:rowOff>219075</xdr:rowOff>
        </xdr:to>
        <xdr:sp macro="" textlink="">
          <xdr:nvSpPr>
            <xdr:cNvPr id="12306" name="Drop Down 18" hidden="1">
              <a:extLst>
                <a:ext uri="{63B3BB69-23CF-44E3-9099-C40C66FF867C}">
                  <a14:compatExt spid="_x0000_s12306"/>
                </a:ext>
                <a:ext uri="{FF2B5EF4-FFF2-40B4-BE49-F238E27FC236}">
                  <a16:creationId xmlns:a16="http://schemas.microsoft.com/office/drawing/2014/main" id="{00000000-0008-0000-06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28</xdr:row>
          <xdr:rowOff>28575</xdr:rowOff>
        </xdr:from>
        <xdr:to>
          <xdr:col>26</xdr:col>
          <xdr:colOff>257175</xdr:colOff>
          <xdr:row>28</xdr:row>
          <xdr:rowOff>219075</xdr:rowOff>
        </xdr:to>
        <xdr:sp macro="" textlink="">
          <xdr:nvSpPr>
            <xdr:cNvPr id="12307" name="Drop Down 19" hidden="1">
              <a:extLst>
                <a:ext uri="{63B3BB69-23CF-44E3-9099-C40C66FF867C}">
                  <a14:compatExt spid="_x0000_s12307"/>
                </a:ext>
                <a:ext uri="{FF2B5EF4-FFF2-40B4-BE49-F238E27FC236}">
                  <a16:creationId xmlns:a16="http://schemas.microsoft.com/office/drawing/2014/main" id="{00000000-0008-0000-06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29</xdr:row>
          <xdr:rowOff>28575</xdr:rowOff>
        </xdr:from>
        <xdr:to>
          <xdr:col>26</xdr:col>
          <xdr:colOff>257175</xdr:colOff>
          <xdr:row>29</xdr:row>
          <xdr:rowOff>219075</xdr:rowOff>
        </xdr:to>
        <xdr:sp macro="" textlink="">
          <xdr:nvSpPr>
            <xdr:cNvPr id="12308" name="Drop Down 20" hidden="1">
              <a:extLst>
                <a:ext uri="{63B3BB69-23CF-44E3-9099-C40C66FF867C}">
                  <a14:compatExt spid="_x0000_s12308"/>
                </a:ext>
                <a:ext uri="{FF2B5EF4-FFF2-40B4-BE49-F238E27FC236}">
                  <a16:creationId xmlns:a16="http://schemas.microsoft.com/office/drawing/2014/main" id="{00000000-0008-0000-06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35</xdr:row>
          <xdr:rowOff>9525</xdr:rowOff>
        </xdr:from>
        <xdr:to>
          <xdr:col>26</xdr:col>
          <xdr:colOff>238125</xdr:colOff>
          <xdr:row>35</xdr:row>
          <xdr:rowOff>238125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542925" y="7229475"/>
              <a:ext cx="5429250" cy="228600"/>
              <a:chOff x="552450" y="7229475"/>
              <a:chExt cx="5448303" cy="228600"/>
            </a:xfrm>
          </xdr:grpSpPr>
          <xdr:sp macro="" textlink="">
            <xdr:nvSpPr>
              <xdr:cNvPr id="12661" name="Drop Down 373" hidden="1">
                <a:extLst>
                  <a:ext uri="{63B3BB69-23CF-44E3-9099-C40C66FF867C}">
                    <a14:compatExt spid="_x0000_s12661"/>
                  </a:ext>
                  <a:ext uri="{FF2B5EF4-FFF2-40B4-BE49-F238E27FC236}">
                    <a16:creationId xmlns:a16="http://schemas.microsoft.com/office/drawing/2014/main" id="{00000000-0008-0000-0600-000075310000}"/>
                  </a:ext>
                </a:extLst>
              </xdr:cNvPr>
              <xdr:cNvSpPr/>
            </xdr:nvSpPr>
            <xdr:spPr bwMode="auto">
              <a:xfrm>
                <a:off x="3714752" y="7229475"/>
                <a:ext cx="2286001" cy="228600"/>
              </a:xfrm>
              <a:prstGeom prst="rect">
                <a:avLst/>
              </a:prstGeom>
              <a:noFill/>
              <a:ln>
                <a:noFill/>
              </a:ln>
              <a:extLst>
                <a:ext uri="{91240B29-F687-4F45-9708-019B960494DF}">
                  <a14:hiddenLine w="9525">
                    <a:noFill/>
                    <a:miter lim="800000"/>
                    <a:headEnd/>
                    <a:tailEnd/>
                  </a14:hiddenLine>
                </a:ext>
              </a:extLst>
            </xdr:spPr>
          </xdr:sp>
          <xdr:sp macro="" textlink="">
            <xdr:nvSpPr>
              <xdr:cNvPr id="12662" name="Drop Down 374" hidden="1">
                <a:extLst>
                  <a:ext uri="{63B3BB69-23CF-44E3-9099-C40C66FF867C}">
                    <a14:compatExt spid="_x0000_s12662"/>
                  </a:ext>
                  <a:ext uri="{FF2B5EF4-FFF2-40B4-BE49-F238E27FC236}">
                    <a16:creationId xmlns:a16="http://schemas.microsoft.com/office/drawing/2014/main" id="{00000000-0008-0000-0600-000076310000}"/>
                  </a:ext>
                </a:extLst>
              </xdr:cNvPr>
              <xdr:cNvSpPr/>
            </xdr:nvSpPr>
            <xdr:spPr bwMode="auto">
              <a:xfrm>
                <a:off x="552450" y="7229475"/>
                <a:ext cx="1733550" cy="228600"/>
              </a:xfrm>
              <a:prstGeom prst="rect">
                <a:avLst/>
              </a:prstGeom>
              <a:noFill/>
              <a:ln>
                <a:noFill/>
              </a:ln>
              <a:extLst>
                <a:ext uri="{91240B29-F687-4F45-9708-019B960494DF}">
                  <a14:hiddenLine w="9525">
                    <a:noFill/>
                    <a:miter lim="800000"/>
                    <a:headEnd/>
                    <a:tailEnd/>
                  </a14:hiddenLine>
                </a:ext>
              </a:extLst>
            </xdr:spPr>
          </xdr:sp>
          <xdr:sp macro="" textlink="">
            <xdr:nvSpPr>
              <xdr:cNvPr id="12663" name="Drop Down 375" hidden="1">
                <a:extLst>
                  <a:ext uri="{63B3BB69-23CF-44E3-9099-C40C66FF867C}">
                    <a14:compatExt spid="_x0000_s12663"/>
                  </a:ext>
                  <a:ext uri="{FF2B5EF4-FFF2-40B4-BE49-F238E27FC236}">
                    <a16:creationId xmlns:a16="http://schemas.microsoft.com/office/drawing/2014/main" id="{00000000-0008-0000-0600-000077310000}"/>
                  </a:ext>
                </a:extLst>
              </xdr:cNvPr>
              <xdr:cNvSpPr/>
            </xdr:nvSpPr>
            <xdr:spPr bwMode="auto">
              <a:xfrm>
                <a:off x="2314575" y="7229475"/>
                <a:ext cx="1371600" cy="22860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36</xdr:row>
          <xdr:rowOff>9525</xdr:rowOff>
        </xdr:from>
        <xdr:to>
          <xdr:col>26</xdr:col>
          <xdr:colOff>238125</xdr:colOff>
          <xdr:row>36</xdr:row>
          <xdr:rowOff>238125</xdr:rowOff>
        </xdr:to>
        <xdr:grpSp>
          <xdr:nvGrpSpPr>
            <xdr:cNvPr id="3" name="Group 2">
              <a:extLst>
                <a:ext uri="{FF2B5EF4-FFF2-40B4-BE49-F238E27FC236}">
                  <a16:creationId xmlns:a16="http://schemas.microsoft.com/office/drawing/2014/main" id="{00000000-0008-0000-0600-000003000000}"/>
                </a:ext>
              </a:extLst>
            </xdr:cNvPr>
            <xdr:cNvGrpSpPr/>
          </xdr:nvGrpSpPr>
          <xdr:grpSpPr>
            <a:xfrm>
              <a:off x="542925" y="7477125"/>
              <a:ext cx="5429250" cy="228600"/>
              <a:chOff x="552450" y="7477125"/>
              <a:chExt cx="5448303" cy="228600"/>
            </a:xfrm>
          </xdr:grpSpPr>
          <xdr:sp macro="" textlink="">
            <xdr:nvSpPr>
              <xdr:cNvPr id="12664" name="Drop Down 376" hidden="1">
                <a:extLst>
                  <a:ext uri="{63B3BB69-23CF-44E3-9099-C40C66FF867C}">
                    <a14:compatExt spid="_x0000_s12664"/>
                  </a:ext>
                  <a:ext uri="{FF2B5EF4-FFF2-40B4-BE49-F238E27FC236}">
                    <a16:creationId xmlns:a16="http://schemas.microsoft.com/office/drawing/2014/main" id="{00000000-0008-0000-0600-000078310000}"/>
                  </a:ext>
                </a:extLst>
              </xdr:cNvPr>
              <xdr:cNvSpPr/>
            </xdr:nvSpPr>
            <xdr:spPr bwMode="auto">
              <a:xfrm>
                <a:off x="3714752" y="7477125"/>
                <a:ext cx="2286001" cy="228600"/>
              </a:xfrm>
              <a:prstGeom prst="rect">
                <a:avLst/>
              </a:prstGeom>
              <a:noFill/>
              <a:ln>
                <a:noFill/>
              </a:ln>
              <a:extLst>
                <a:ext uri="{91240B29-F687-4F45-9708-019B960494DF}">
                  <a14:hiddenLine w="9525">
                    <a:noFill/>
                    <a:miter lim="800000"/>
                    <a:headEnd/>
                    <a:tailEnd/>
                  </a14:hiddenLine>
                </a:ext>
              </a:extLst>
            </xdr:spPr>
          </xdr:sp>
          <xdr:sp macro="" textlink="">
            <xdr:nvSpPr>
              <xdr:cNvPr id="12665" name="Drop Down 377" hidden="1">
                <a:extLst>
                  <a:ext uri="{63B3BB69-23CF-44E3-9099-C40C66FF867C}">
                    <a14:compatExt spid="_x0000_s12665"/>
                  </a:ext>
                  <a:ext uri="{FF2B5EF4-FFF2-40B4-BE49-F238E27FC236}">
                    <a16:creationId xmlns:a16="http://schemas.microsoft.com/office/drawing/2014/main" id="{00000000-0008-0000-0600-000079310000}"/>
                  </a:ext>
                </a:extLst>
              </xdr:cNvPr>
              <xdr:cNvSpPr/>
            </xdr:nvSpPr>
            <xdr:spPr bwMode="auto">
              <a:xfrm>
                <a:off x="552450" y="7477125"/>
                <a:ext cx="1733550" cy="228600"/>
              </a:xfrm>
              <a:prstGeom prst="rect">
                <a:avLst/>
              </a:prstGeom>
              <a:noFill/>
              <a:ln>
                <a:noFill/>
              </a:ln>
              <a:extLst>
                <a:ext uri="{91240B29-F687-4F45-9708-019B960494DF}">
                  <a14:hiddenLine w="9525">
                    <a:noFill/>
                    <a:miter lim="800000"/>
                    <a:headEnd/>
                    <a:tailEnd/>
                  </a14:hiddenLine>
                </a:ext>
              </a:extLst>
            </xdr:spPr>
          </xdr:sp>
          <xdr:sp macro="" textlink="">
            <xdr:nvSpPr>
              <xdr:cNvPr id="12666" name="Drop Down 378" hidden="1">
                <a:extLst>
                  <a:ext uri="{63B3BB69-23CF-44E3-9099-C40C66FF867C}">
                    <a14:compatExt spid="_x0000_s12666"/>
                  </a:ext>
                  <a:ext uri="{FF2B5EF4-FFF2-40B4-BE49-F238E27FC236}">
                    <a16:creationId xmlns:a16="http://schemas.microsoft.com/office/drawing/2014/main" id="{00000000-0008-0000-0600-00007A310000}"/>
                  </a:ext>
                </a:extLst>
              </xdr:cNvPr>
              <xdr:cNvSpPr/>
            </xdr:nvSpPr>
            <xdr:spPr bwMode="auto">
              <a:xfrm>
                <a:off x="2314575" y="7477125"/>
                <a:ext cx="1371600" cy="22860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37</xdr:row>
          <xdr:rowOff>9525</xdr:rowOff>
        </xdr:from>
        <xdr:to>
          <xdr:col>26</xdr:col>
          <xdr:colOff>238125</xdr:colOff>
          <xdr:row>37</xdr:row>
          <xdr:rowOff>238125</xdr:rowOff>
        </xdr:to>
        <xdr:grpSp>
          <xdr:nvGrpSpPr>
            <xdr:cNvPr id="4" name="Group 3">
              <a:extLst>
                <a:ext uri="{FF2B5EF4-FFF2-40B4-BE49-F238E27FC236}">
                  <a16:creationId xmlns:a16="http://schemas.microsoft.com/office/drawing/2014/main" id="{00000000-0008-0000-0600-000004000000}"/>
                </a:ext>
              </a:extLst>
            </xdr:cNvPr>
            <xdr:cNvGrpSpPr/>
          </xdr:nvGrpSpPr>
          <xdr:grpSpPr>
            <a:xfrm>
              <a:off x="542925" y="7724775"/>
              <a:ext cx="5429250" cy="228600"/>
              <a:chOff x="552450" y="7724775"/>
              <a:chExt cx="5448303" cy="228600"/>
            </a:xfrm>
          </xdr:grpSpPr>
          <xdr:sp macro="" textlink="">
            <xdr:nvSpPr>
              <xdr:cNvPr id="12667" name="Drop Down 379" hidden="1">
                <a:extLst>
                  <a:ext uri="{63B3BB69-23CF-44E3-9099-C40C66FF867C}">
                    <a14:compatExt spid="_x0000_s12667"/>
                  </a:ext>
                  <a:ext uri="{FF2B5EF4-FFF2-40B4-BE49-F238E27FC236}">
                    <a16:creationId xmlns:a16="http://schemas.microsoft.com/office/drawing/2014/main" id="{00000000-0008-0000-0600-00007B310000}"/>
                  </a:ext>
                </a:extLst>
              </xdr:cNvPr>
              <xdr:cNvSpPr/>
            </xdr:nvSpPr>
            <xdr:spPr bwMode="auto">
              <a:xfrm>
                <a:off x="3714752" y="7724775"/>
                <a:ext cx="2286001" cy="228600"/>
              </a:xfrm>
              <a:prstGeom prst="rect">
                <a:avLst/>
              </a:prstGeom>
              <a:noFill/>
              <a:ln>
                <a:noFill/>
              </a:ln>
              <a:extLst>
                <a:ext uri="{91240B29-F687-4F45-9708-019B960494DF}">
                  <a14:hiddenLine w="9525">
                    <a:noFill/>
                    <a:miter lim="800000"/>
                    <a:headEnd/>
                    <a:tailEnd/>
                  </a14:hiddenLine>
                </a:ext>
              </a:extLst>
            </xdr:spPr>
          </xdr:sp>
          <xdr:sp macro="" textlink="">
            <xdr:nvSpPr>
              <xdr:cNvPr id="12668" name="Drop Down 380" hidden="1">
                <a:extLst>
                  <a:ext uri="{63B3BB69-23CF-44E3-9099-C40C66FF867C}">
                    <a14:compatExt spid="_x0000_s12668"/>
                  </a:ext>
                  <a:ext uri="{FF2B5EF4-FFF2-40B4-BE49-F238E27FC236}">
                    <a16:creationId xmlns:a16="http://schemas.microsoft.com/office/drawing/2014/main" id="{00000000-0008-0000-0600-00007C310000}"/>
                  </a:ext>
                </a:extLst>
              </xdr:cNvPr>
              <xdr:cNvSpPr/>
            </xdr:nvSpPr>
            <xdr:spPr bwMode="auto">
              <a:xfrm>
                <a:off x="552450" y="7724775"/>
                <a:ext cx="1733550" cy="228600"/>
              </a:xfrm>
              <a:prstGeom prst="rect">
                <a:avLst/>
              </a:prstGeom>
              <a:noFill/>
              <a:ln>
                <a:noFill/>
              </a:ln>
              <a:extLst>
                <a:ext uri="{91240B29-F687-4F45-9708-019B960494DF}">
                  <a14:hiddenLine w="9525">
                    <a:noFill/>
                    <a:miter lim="800000"/>
                    <a:headEnd/>
                    <a:tailEnd/>
                  </a14:hiddenLine>
                </a:ext>
              </a:extLst>
            </xdr:spPr>
          </xdr:sp>
          <xdr:sp macro="" textlink="">
            <xdr:nvSpPr>
              <xdr:cNvPr id="12669" name="Drop Down 381" hidden="1">
                <a:extLst>
                  <a:ext uri="{63B3BB69-23CF-44E3-9099-C40C66FF867C}">
                    <a14:compatExt spid="_x0000_s12669"/>
                  </a:ext>
                  <a:ext uri="{FF2B5EF4-FFF2-40B4-BE49-F238E27FC236}">
                    <a16:creationId xmlns:a16="http://schemas.microsoft.com/office/drawing/2014/main" id="{00000000-0008-0000-0600-00007D310000}"/>
                  </a:ext>
                </a:extLst>
              </xdr:cNvPr>
              <xdr:cNvSpPr/>
            </xdr:nvSpPr>
            <xdr:spPr bwMode="auto">
              <a:xfrm>
                <a:off x="2314575" y="7724775"/>
                <a:ext cx="1371600" cy="22860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38</xdr:row>
          <xdr:rowOff>9525</xdr:rowOff>
        </xdr:from>
        <xdr:to>
          <xdr:col>26</xdr:col>
          <xdr:colOff>238125</xdr:colOff>
          <xdr:row>38</xdr:row>
          <xdr:rowOff>238125</xdr:rowOff>
        </xdr:to>
        <xdr:grpSp>
          <xdr:nvGrpSpPr>
            <xdr:cNvPr id="5" name="Group 4">
              <a:extLst>
                <a:ext uri="{FF2B5EF4-FFF2-40B4-BE49-F238E27FC236}">
                  <a16:creationId xmlns:a16="http://schemas.microsoft.com/office/drawing/2014/main" id="{00000000-0008-0000-0600-000005000000}"/>
                </a:ext>
              </a:extLst>
            </xdr:cNvPr>
            <xdr:cNvGrpSpPr/>
          </xdr:nvGrpSpPr>
          <xdr:grpSpPr>
            <a:xfrm>
              <a:off x="542925" y="7972425"/>
              <a:ext cx="5429250" cy="228600"/>
              <a:chOff x="552450" y="7972425"/>
              <a:chExt cx="5448303" cy="228600"/>
            </a:xfrm>
          </xdr:grpSpPr>
          <xdr:sp macro="" textlink="">
            <xdr:nvSpPr>
              <xdr:cNvPr id="12670" name="Drop Down 382" hidden="1">
                <a:extLst>
                  <a:ext uri="{63B3BB69-23CF-44E3-9099-C40C66FF867C}">
                    <a14:compatExt spid="_x0000_s12670"/>
                  </a:ext>
                  <a:ext uri="{FF2B5EF4-FFF2-40B4-BE49-F238E27FC236}">
                    <a16:creationId xmlns:a16="http://schemas.microsoft.com/office/drawing/2014/main" id="{00000000-0008-0000-0600-00007E310000}"/>
                  </a:ext>
                </a:extLst>
              </xdr:cNvPr>
              <xdr:cNvSpPr/>
            </xdr:nvSpPr>
            <xdr:spPr bwMode="auto">
              <a:xfrm>
                <a:off x="3714752" y="7972425"/>
                <a:ext cx="2286001" cy="228600"/>
              </a:xfrm>
              <a:prstGeom prst="rect">
                <a:avLst/>
              </a:prstGeom>
              <a:noFill/>
              <a:ln>
                <a:noFill/>
              </a:ln>
              <a:extLst>
                <a:ext uri="{91240B29-F687-4F45-9708-019B960494DF}">
                  <a14:hiddenLine w="9525">
                    <a:noFill/>
                    <a:miter lim="800000"/>
                    <a:headEnd/>
                    <a:tailEnd/>
                  </a14:hiddenLine>
                </a:ext>
              </a:extLst>
            </xdr:spPr>
          </xdr:sp>
          <xdr:sp macro="" textlink="">
            <xdr:nvSpPr>
              <xdr:cNvPr id="12671" name="Drop Down 383" hidden="1">
                <a:extLst>
                  <a:ext uri="{63B3BB69-23CF-44E3-9099-C40C66FF867C}">
                    <a14:compatExt spid="_x0000_s12671"/>
                  </a:ext>
                  <a:ext uri="{FF2B5EF4-FFF2-40B4-BE49-F238E27FC236}">
                    <a16:creationId xmlns:a16="http://schemas.microsoft.com/office/drawing/2014/main" id="{00000000-0008-0000-0600-00007F310000}"/>
                  </a:ext>
                </a:extLst>
              </xdr:cNvPr>
              <xdr:cNvSpPr/>
            </xdr:nvSpPr>
            <xdr:spPr bwMode="auto">
              <a:xfrm>
                <a:off x="552450" y="7972425"/>
                <a:ext cx="1733550" cy="228600"/>
              </a:xfrm>
              <a:prstGeom prst="rect">
                <a:avLst/>
              </a:prstGeom>
              <a:noFill/>
              <a:ln>
                <a:noFill/>
              </a:ln>
              <a:extLst>
                <a:ext uri="{91240B29-F687-4F45-9708-019B960494DF}">
                  <a14:hiddenLine w="9525">
                    <a:noFill/>
                    <a:miter lim="800000"/>
                    <a:headEnd/>
                    <a:tailEnd/>
                  </a14:hiddenLine>
                </a:ext>
              </a:extLst>
            </xdr:spPr>
          </xdr:sp>
          <xdr:sp macro="" textlink="">
            <xdr:nvSpPr>
              <xdr:cNvPr id="12672" name="Drop Down 384" hidden="1">
                <a:extLst>
                  <a:ext uri="{63B3BB69-23CF-44E3-9099-C40C66FF867C}">
                    <a14:compatExt spid="_x0000_s12672"/>
                  </a:ext>
                  <a:ext uri="{FF2B5EF4-FFF2-40B4-BE49-F238E27FC236}">
                    <a16:creationId xmlns:a16="http://schemas.microsoft.com/office/drawing/2014/main" id="{00000000-0008-0000-0600-000080310000}"/>
                  </a:ext>
                </a:extLst>
              </xdr:cNvPr>
              <xdr:cNvSpPr/>
            </xdr:nvSpPr>
            <xdr:spPr bwMode="auto">
              <a:xfrm>
                <a:off x="2314575" y="7972425"/>
                <a:ext cx="1371600" cy="22860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39</xdr:row>
          <xdr:rowOff>9525</xdr:rowOff>
        </xdr:from>
        <xdr:to>
          <xdr:col>26</xdr:col>
          <xdr:colOff>238125</xdr:colOff>
          <xdr:row>39</xdr:row>
          <xdr:rowOff>238125</xdr:rowOff>
        </xdr:to>
        <xdr:grpSp>
          <xdr:nvGrpSpPr>
            <xdr:cNvPr id="6" name="Group 5">
              <a:extLst>
                <a:ext uri="{FF2B5EF4-FFF2-40B4-BE49-F238E27FC236}">
                  <a16:creationId xmlns:a16="http://schemas.microsoft.com/office/drawing/2014/main" id="{00000000-0008-0000-0600-000006000000}"/>
                </a:ext>
              </a:extLst>
            </xdr:cNvPr>
            <xdr:cNvGrpSpPr/>
          </xdr:nvGrpSpPr>
          <xdr:grpSpPr>
            <a:xfrm>
              <a:off x="542925" y="8220075"/>
              <a:ext cx="5429250" cy="228600"/>
              <a:chOff x="552450" y="8220075"/>
              <a:chExt cx="5448303" cy="228600"/>
            </a:xfrm>
          </xdr:grpSpPr>
          <xdr:sp macro="" textlink="">
            <xdr:nvSpPr>
              <xdr:cNvPr id="12673" name="Drop Down 385" hidden="1">
                <a:extLst>
                  <a:ext uri="{63B3BB69-23CF-44E3-9099-C40C66FF867C}">
                    <a14:compatExt spid="_x0000_s12673"/>
                  </a:ext>
                  <a:ext uri="{FF2B5EF4-FFF2-40B4-BE49-F238E27FC236}">
                    <a16:creationId xmlns:a16="http://schemas.microsoft.com/office/drawing/2014/main" id="{00000000-0008-0000-0600-000081310000}"/>
                  </a:ext>
                </a:extLst>
              </xdr:cNvPr>
              <xdr:cNvSpPr/>
            </xdr:nvSpPr>
            <xdr:spPr bwMode="auto">
              <a:xfrm>
                <a:off x="3714752" y="8220075"/>
                <a:ext cx="2286001" cy="228600"/>
              </a:xfrm>
              <a:prstGeom prst="rect">
                <a:avLst/>
              </a:prstGeom>
              <a:noFill/>
              <a:ln>
                <a:noFill/>
              </a:ln>
              <a:extLst>
                <a:ext uri="{91240B29-F687-4F45-9708-019B960494DF}">
                  <a14:hiddenLine w="9525">
                    <a:noFill/>
                    <a:miter lim="800000"/>
                    <a:headEnd/>
                    <a:tailEnd/>
                  </a14:hiddenLine>
                </a:ext>
              </a:extLst>
            </xdr:spPr>
          </xdr:sp>
          <xdr:sp macro="" textlink="">
            <xdr:nvSpPr>
              <xdr:cNvPr id="12674" name="Drop Down 386" hidden="1">
                <a:extLst>
                  <a:ext uri="{63B3BB69-23CF-44E3-9099-C40C66FF867C}">
                    <a14:compatExt spid="_x0000_s12674"/>
                  </a:ext>
                  <a:ext uri="{FF2B5EF4-FFF2-40B4-BE49-F238E27FC236}">
                    <a16:creationId xmlns:a16="http://schemas.microsoft.com/office/drawing/2014/main" id="{00000000-0008-0000-0600-000082310000}"/>
                  </a:ext>
                </a:extLst>
              </xdr:cNvPr>
              <xdr:cNvSpPr/>
            </xdr:nvSpPr>
            <xdr:spPr bwMode="auto">
              <a:xfrm>
                <a:off x="552450" y="8220075"/>
                <a:ext cx="1733550" cy="228600"/>
              </a:xfrm>
              <a:prstGeom prst="rect">
                <a:avLst/>
              </a:prstGeom>
              <a:noFill/>
              <a:ln>
                <a:noFill/>
              </a:ln>
              <a:extLst>
                <a:ext uri="{91240B29-F687-4F45-9708-019B960494DF}">
                  <a14:hiddenLine w="9525">
                    <a:noFill/>
                    <a:miter lim="800000"/>
                    <a:headEnd/>
                    <a:tailEnd/>
                  </a14:hiddenLine>
                </a:ext>
              </a:extLst>
            </xdr:spPr>
          </xdr:sp>
          <xdr:sp macro="" textlink="">
            <xdr:nvSpPr>
              <xdr:cNvPr id="12675" name="Drop Down 387" hidden="1">
                <a:extLst>
                  <a:ext uri="{63B3BB69-23CF-44E3-9099-C40C66FF867C}">
                    <a14:compatExt spid="_x0000_s12675"/>
                  </a:ext>
                  <a:ext uri="{FF2B5EF4-FFF2-40B4-BE49-F238E27FC236}">
                    <a16:creationId xmlns:a16="http://schemas.microsoft.com/office/drawing/2014/main" id="{00000000-0008-0000-0600-000083310000}"/>
                  </a:ext>
                </a:extLst>
              </xdr:cNvPr>
              <xdr:cNvSpPr/>
            </xdr:nvSpPr>
            <xdr:spPr bwMode="auto">
              <a:xfrm>
                <a:off x="2314575" y="8220075"/>
                <a:ext cx="1371600" cy="22860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28575</xdr:colOff>
          <xdr:row>10</xdr:row>
          <xdr:rowOff>28575</xdr:rowOff>
        </xdr:from>
        <xdr:to>
          <xdr:col>26</xdr:col>
          <xdr:colOff>257175</xdr:colOff>
          <xdr:row>10</xdr:row>
          <xdr:rowOff>219075</xdr:rowOff>
        </xdr:to>
        <xdr:sp macro="" textlink="">
          <xdr:nvSpPr>
            <xdr:cNvPr id="13313" name="Drop Down 1" hidden="1">
              <a:extLst>
                <a:ext uri="{63B3BB69-23CF-44E3-9099-C40C66FF867C}">
                  <a14:compatExt spid="_x0000_s13313"/>
                </a:ext>
                <a:ext uri="{FF2B5EF4-FFF2-40B4-BE49-F238E27FC236}">
                  <a16:creationId xmlns:a16="http://schemas.microsoft.com/office/drawing/2014/main" id="{00000000-0008-0000-0700-00000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11</xdr:row>
          <xdr:rowOff>28575</xdr:rowOff>
        </xdr:from>
        <xdr:to>
          <xdr:col>26</xdr:col>
          <xdr:colOff>257175</xdr:colOff>
          <xdr:row>11</xdr:row>
          <xdr:rowOff>219075</xdr:rowOff>
        </xdr:to>
        <xdr:sp macro="" textlink="">
          <xdr:nvSpPr>
            <xdr:cNvPr id="13314" name="Drop Down 2" hidden="1">
              <a:extLst>
                <a:ext uri="{63B3BB69-23CF-44E3-9099-C40C66FF867C}">
                  <a14:compatExt spid="_x0000_s13314"/>
                </a:ext>
                <a:ext uri="{FF2B5EF4-FFF2-40B4-BE49-F238E27FC236}">
                  <a16:creationId xmlns:a16="http://schemas.microsoft.com/office/drawing/2014/main" id="{00000000-0008-0000-0700-00000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12</xdr:row>
          <xdr:rowOff>28575</xdr:rowOff>
        </xdr:from>
        <xdr:to>
          <xdr:col>26</xdr:col>
          <xdr:colOff>257175</xdr:colOff>
          <xdr:row>12</xdr:row>
          <xdr:rowOff>219075</xdr:rowOff>
        </xdr:to>
        <xdr:sp macro="" textlink="">
          <xdr:nvSpPr>
            <xdr:cNvPr id="13315" name="Drop Down 3" hidden="1">
              <a:extLst>
                <a:ext uri="{63B3BB69-23CF-44E3-9099-C40C66FF867C}">
                  <a14:compatExt spid="_x0000_s13315"/>
                </a:ext>
                <a:ext uri="{FF2B5EF4-FFF2-40B4-BE49-F238E27FC236}">
                  <a16:creationId xmlns:a16="http://schemas.microsoft.com/office/drawing/2014/main" id="{00000000-0008-0000-0700-00000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13</xdr:row>
          <xdr:rowOff>28575</xdr:rowOff>
        </xdr:from>
        <xdr:to>
          <xdr:col>26</xdr:col>
          <xdr:colOff>257175</xdr:colOff>
          <xdr:row>13</xdr:row>
          <xdr:rowOff>219075</xdr:rowOff>
        </xdr:to>
        <xdr:sp macro="" textlink="">
          <xdr:nvSpPr>
            <xdr:cNvPr id="13316" name="Drop Down 4" hidden="1">
              <a:extLst>
                <a:ext uri="{63B3BB69-23CF-44E3-9099-C40C66FF867C}">
                  <a14:compatExt spid="_x0000_s13316"/>
                </a:ext>
                <a:ext uri="{FF2B5EF4-FFF2-40B4-BE49-F238E27FC236}">
                  <a16:creationId xmlns:a16="http://schemas.microsoft.com/office/drawing/2014/main" id="{00000000-0008-0000-0700-00000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14</xdr:row>
          <xdr:rowOff>28575</xdr:rowOff>
        </xdr:from>
        <xdr:to>
          <xdr:col>26</xdr:col>
          <xdr:colOff>257175</xdr:colOff>
          <xdr:row>14</xdr:row>
          <xdr:rowOff>219075</xdr:rowOff>
        </xdr:to>
        <xdr:sp macro="" textlink="">
          <xdr:nvSpPr>
            <xdr:cNvPr id="13317" name="Drop Down 5" hidden="1">
              <a:extLst>
                <a:ext uri="{63B3BB69-23CF-44E3-9099-C40C66FF867C}">
                  <a14:compatExt spid="_x0000_s13317"/>
                </a:ext>
                <a:ext uri="{FF2B5EF4-FFF2-40B4-BE49-F238E27FC236}">
                  <a16:creationId xmlns:a16="http://schemas.microsoft.com/office/drawing/2014/main" id="{00000000-0008-0000-0700-00000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15</xdr:row>
          <xdr:rowOff>28575</xdr:rowOff>
        </xdr:from>
        <xdr:to>
          <xdr:col>26</xdr:col>
          <xdr:colOff>257175</xdr:colOff>
          <xdr:row>15</xdr:row>
          <xdr:rowOff>219075</xdr:rowOff>
        </xdr:to>
        <xdr:sp macro="" textlink="">
          <xdr:nvSpPr>
            <xdr:cNvPr id="13318" name="Drop Down 6" hidden="1">
              <a:extLst>
                <a:ext uri="{63B3BB69-23CF-44E3-9099-C40C66FF867C}">
                  <a14:compatExt spid="_x0000_s13318"/>
                </a:ext>
                <a:ext uri="{FF2B5EF4-FFF2-40B4-BE49-F238E27FC236}">
                  <a16:creationId xmlns:a16="http://schemas.microsoft.com/office/drawing/2014/main" id="{00000000-0008-0000-0700-00000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16</xdr:row>
          <xdr:rowOff>28575</xdr:rowOff>
        </xdr:from>
        <xdr:to>
          <xdr:col>26</xdr:col>
          <xdr:colOff>257175</xdr:colOff>
          <xdr:row>16</xdr:row>
          <xdr:rowOff>219075</xdr:rowOff>
        </xdr:to>
        <xdr:sp macro="" textlink="">
          <xdr:nvSpPr>
            <xdr:cNvPr id="13319" name="Drop Down 7" hidden="1">
              <a:extLst>
                <a:ext uri="{63B3BB69-23CF-44E3-9099-C40C66FF867C}">
                  <a14:compatExt spid="_x0000_s13319"/>
                </a:ext>
                <a:ext uri="{FF2B5EF4-FFF2-40B4-BE49-F238E27FC236}">
                  <a16:creationId xmlns:a16="http://schemas.microsoft.com/office/drawing/2014/main" id="{00000000-0008-0000-0700-00000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17</xdr:row>
          <xdr:rowOff>28575</xdr:rowOff>
        </xdr:from>
        <xdr:to>
          <xdr:col>26</xdr:col>
          <xdr:colOff>257175</xdr:colOff>
          <xdr:row>17</xdr:row>
          <xdr:rowOff>219075</xdr:rowOff>
        </xdr:to>
        <xdr:sp macro="" textlink="">
          <xdr:nvSpPr>
            <xdr:cNvPr id="13320" name="Drop Down 8" hidden="1">
              <a:extLst>
                <a:ext uri="{63B3BB69-23CF-44E3-9099-C40C66FF867C}">
                  <a14:compatExt spid="_x0000_s13320"/>
                </a:ext>
                <a:ext uri="{FF2B5EF4-FFF2-40B4-BE49-F238E27FC236}">
                  <a16:creationId xmlns:a16="http://schemas.microsoft.com/office/drawing/2014/main" id="{00000000-0008-0000-0700-00000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18</xdr:row>
          <xdr:rowOff>28575</xdr:rowOff>
        </xdr:from>
        <xdr:to>
          <xdr:col>26</xdr:col>
          <xdr:colOff>257175</xdr:colOff>
          <xdr:row>18</xdr:row>
          <xdr:rowOff>219075</xdr:rowOff>
        </xdr:to>
        <xdr:sp macro="" textlink="">
          <xdr:nvSpPr>
            <xdr:cNvPr id="13321" name="Drop Down 9" hidden="1">
              <a:extLst>
                <a:ext uri="{63B3BB69-23CF-44E3-9099-C40C66FF867C}">
                  <a14:compatExt spid="_x0000_s13321"/>
                </a:ext>
                <a:ext uri="{FF2B5EF4-FFF2-40B4-BE49-F238E27FC236}">
                  <a16:creationId xmlns:a16="http://schemas.microsoft.com/office/drawing/2014/main" id="{00000000-0008-0000-0700-00000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19</xdr:row>
          <xdr:rowOff>28575</xdr:rowOff>
        </xdr:from>
        <xdr:to>
          <xdr:col>26</xdr:col>
          <xdr:colOff>257175</xdr:colOff>
          <xdr:row>19</xdr:row>
          <xdr:rowOff>219075</xdr:rowOff>
        </xdr:to>
        <xdr:sp macro="" textlink="">
          <xdr:nvSpPr>
            <xdr:cNvPr id="13322" name="Drop Down 10" hidden="1">
              <a:extLst>
                <a:ext uri="{63B3BB69-23CF-44E3-9099-C40C66FF867C}">
                  <a14:compatExt spid="_x0000_s13322"/>
                </a:ext>
                <a:ext uri="{FF2B5EF4-FFF2-40B4-BE49-F238E27FC236}">
                  <a16:creationId xmlns:a16="http://schemas.microsoft.com/office/drawing/2014/main" id="{00000000-0008-0000-0700-00000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20</xdr:row>
          <xdr:rowOff>28575</xdr:rowOff>
        </xdr:from>
        <xdr:to>
          <xdr:col>26</xdr:col>
          <xdr:colOff>257175</xdr:colOff>
          <xdr:row>20</xdr:row>
          <xdr:rowOff>219075</xdr:rowOff>
        </xdr:to>
        <xdr:sp macro="" textlink="">
          <xdr:nvSpPr>
            <xdr:cNvPr id="13323" name="Drop Down 11" hidden="1">
              <a:extLst>
                <a:ext uri="{63B3BB69-23CF-44E3-9099-C40C66FF867C}">
                  <a14:compatExt spid="_x0000_s13323"/>
                </a:ext>
                <a:ext uri="{FF2B5EF4-FFF2-40B4-BE49-F238E27FC236}">
                  <a16:creationId xmlns:a16="http://schemas.microsoft.com/office/drawing/2014/main" id="{00000000-0008-0000-0700-00000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21</xdr:row>
          <xdr:rowOff>28575</xdr:rowOff>
        </xdr:from>
        <xdr:to>
          <xdr:col>26</xdr:col>
          <xdr:colOff>257175</xdr:colOff>
          <xdr:row>21</xdr:row>
          <xdr:rowOff>219075</xdr:rowOff>
        </xdr:to>
        <xdr:sp macro="" textlink="">
          <xdr:nvSpPr>
            <xdr:cNvPr id="13324" name="Drop Down 12" hidden="1">
              <a:extLst>
                <a:ext uri="{63B3BB69-23CF-44E3-9099-C40C66FF867C}">
                  <a14:compatExt spid="_x0000_s13324"/>
                </a:ext>
                <a:ext uri="{FF2B5EF4-FFF2-40B4-BE49-F238E27FC236}">
                  <a16:creationId xmlns:a16="http://schemas.microsoft.com/office/drawing/2014/main" id="{00000000-0008-0000-0700-00000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22</xdr:row>
          <xdr:rowOff>28575</xdr:rowOff>
        </xdr:from>
        <xdr:to>
          <xdr:col>26</xdr:col>
          <xdr:colOff>257175</xdr:colOff>
          <xdr:row>22</xdr:row>
          <xdr:rowOff>219075</xdr:rowOff>
        </xdr:to>
        <xdr:sp macro="" textlink="">
          <xdr:nvSpPr>
            <xdr:cNvPr id="13325" name="Drop Down 13" hidden="1">
              <a:extLst>
                <a:ext uri="{63B3BB69-23CF-44E3-9099-C40C66FF867C}">
                  <a14:compatExt spid="_x0000_s13325"/>
                </a:ext>
                <a:ext uri="{FF2B5EF4-FFF2-40B4-BE49-F238E27FC236}">
                  <a16:creationId xmlns:a16="http://schemas.microsoft.com/office/drawing/2014/main" id="{00000000-0008-0000-0700-00000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23</xdr:row>
          <xdr:rowOff>28575</xdr:rowOff>
        </xdr:from>
        <xdr:to>
          <xdr:col>26</xdr:col>
          <xdr:colOff>257175</xdr:colOff>
          <xdr:row>23</xdr:row>
          <xdr:rowOff>219075</xdr:rowOff>
        </xdr:to>
        <xdr:sp macro="" textlink="">
          <xdr:nvSpPr>
            <xdr:cNvPr id="13326" name="Drop Down 14" hidden="1">
              <a:extLst>
                <a:ext uri="{63B3BB69-23CF-44E3-9099-C40C66FF867C}">
                  <a14:compatExt spid="_x0000_s13326"/>
                </a:ext>
                <a:ext uri="{FF2B5EF4-FFF2-40B4-BE49-F238E27FC236}">
                  <a16:creationId xmlns:a16="http://schemas.microsoft.com/office/drawing/2014/main" id="{00000000-0008-0000-0700-00000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24</xdr:row>
          <xdr:rowOff>28575</xdr:rowOff>
        </xdr:from>
        <xdr:to>
          <xdr:col>26</xdr:col>
          <xdr:colOff>257175</xdr:colOff>
          <xdr:row>24</xdr:row>
          <xdr:rowOff>219075</xdr:rowOff>
        </xdr:to>
        <xdr:sp macro="" textlink="">
          <xdr:nvSpPr>
            <xdr:cNvPr id="13327" name="Drop Down 15" hidden="1">
              <a:extLst>
                <a:ext uri="{63B3BB69-23CF-44E3-9099-C40C66FF867C}">
                  <a14:compatExt spid="_x0000_s13327"/>
                </a:ext>
                <a:ext uri="{FF2B5EF4-FFF2-40B4-BE49-F238E27FC236}">
                  <a16:creationId xmlns:a16="http://schemas.microsoft.com/office/drawing/2014/main" id="{00000000-0008-0000-0700-00000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25</xdr:row>
          <xdr:rowOff>28575</xdr:rowOff>
        </xdr:from>
        <xdr:to>
          <xdr:col>26</xdr:col>
          <xdr:colOff>257175</xdr:colOff>
          <xdr:row>25</xdr:row>
          <xdr:rowOff>219075</xdr:rowOff>
        </xdr:to>
        <xdr:sp macro="" textlink="">
          <xdr:nvSpPr>
            <xdr:cNvPr id="13328" name="Drop Down 16" hidden="1">
              <a:extLst>
                <a:ext uri="{63B3BB69-23CF-44E3-9099-C40C66FF867C}">
                  <a14:compatExt spid="_x0000_s13328"/>
                </a:ext>
                <a:ext uri="{FF2B5EF4-FFF2-40B4-BE49-F238E27FC236}">
                  <a16:creationId xmlns:a16="http://schemas.microsoft.com/office/drawing/2014/main" id="{00000000-0008-0000-0700-00001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26</xdr:row>
          <xdr:rowOff>28575</xdr:rowOff>
        </xdr:from>
        <xdr:to>
          <xdr:col>26</xdr:col>
          <xdr:colOff>257175</xdr:colOff>
          <xdr:row>26</xdr:row>
          <xdr:rowOff>219075</xdr:rowOff>
        </xdr:to>
        <xdr:sp macro="" textlink="">
          <xdr:nvSpPr>
            <xdr:cNvPr id="13329" name="Drop Down 17" hidden="1">
              <a:extLst>
                <a:ext uri="{63B3BB69-23CF-44E3-9099-C40C66FF867C}">
                  <a14:compatExt spid="_x0000_s13329"/>
                </a:ext>
                <a:ext uri="{FF2B5EF4-FFF2-40B4-BE49-F238E27FC236}">
                  <a16:creationId xmlns:a16="http://schemas.microsoft.com/office/drawing/2014/main" id="{00000000-0008-0000-0700-00001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27</xdr:row>
          <xdr:rowOff>28575</xdr:rowOff>
        </xdr:from>
        <xdr:to>
          <xdr:col>26</xdr:col>
          <xdr:colOff>257175</xdr:colOff>
          <xdr:row>27</xdr:row>
          <xdr:rowOff>219075</xdr:rowOff>
        </xdr:to>
        <xdr:sp macro="" textlink="">
          <xdr:nvSpPr>
            <xdr:cNvPr id="13330" name="Drop Down 18" hidden="1">
              <a:extLst>
                <a:ext uri="{63B3BB69-23CF-44E3-9099-C40C66FF867C}">
                  <a14:compatExt spid="_x0000_s13330"/>
                </a:ext>
                <a:ext uri="{FF2B5EF4-FFF2-40B4-BE49-F238E27FC236}">
                  <a16:creationId xmlns:a16="http://schemas.microsoft.com/office/drawing/2014/main" id="{00000000-0008-0000-0700-00001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28</xdr:row>
          <xdr:rowOff>28575</xdr:rowOff>
        </xdr:from>
        <xdr:to>
          <xdr:col>26</xdr:col>
          <xdr:colOff>257175</xdr:colOff>
          <xdr:row>28</xdr:row>
          <xdr:rowOff>219075</xdr:rowOff>
        </xdr:to>
        <xdr:sp macro="" textlink="">
          <xdr:nvSpPr>
            <xdr:cNvPr id="13331" name="Drop Down 19" hidden="1">
              <a:extLst>
                <a:ext uri="{63B3BB69-23CF-44E3-9099-C40C66FF867C}">
                  <a14:compatExt spid="_x0000_s13331"/>
                </a:ext>
                <a:ext uri="{FF2B5EF4-FFF2-40B4-BE49-F238E27FC236}">
                  <a16:creationId xmlns:a16="http://schemas.microsoft.com/office/drawing/2014/main" id="{00000000-0008-0000-0700-00001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29</xdr:row>
          <xdr:rowOff>28575</xdr:rowOff>
        </xdr:from>
        <xdr:to>
          <xdr:col>26</xdr:col>
          <xdr:colOff>257175</xdr:colOff>
          <xdr:row>29</xdr:row>
          <xdr:rowOff>219075</xdr:rowOff>
        </xdr:to>
        <xdr:sp macro="" textlink="">
          <xdr:nvSpPr>
            <xdr:cNvPr id="13332" name="Drop Down 20" hidden="1">
              <a:extLst>
                <a:ext uri="{63B3BB69-23CF-44E3-9099-C40C66FF867C}">
                  <a14:compatExt spid="_x0000_s13332"/>
                </a:ext>
                <a:ext uri="{FF2B5EF4-FFF2-40B4-BE49-F238E27FC236}">
                  <a16:creationId xmlns:a16="http://schemas.microsoft.com/office/drawing/2014/main" id="{00000000-0008-0000-0700-00001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35</xdr:row>
          <xdr:rowOff>9525</xdr:rowOff>
        </xdr:from>
        <xdr:to>
          <xdr:col>26</xdr:col>
          <xdr:colOff>238125</xdr:colOff>
          <xdr:row>35</xdr:row>
          <xdr:rowOff>238125</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542925" y="7229475"/>
              <a:ext cx="5429250" cy="228600"/>
              <a:chOff x="552450" y="7229475"/>
              <a:chExt cx="5448303" cy="228600"/>
            </a:xfrm>
          </xdr:grpSpPr>
          <xdr:sp macro="" textlink="">
            <xdr:nvSpPr>
              <xdr:cNvPr id="13343" name="Drop Down 31" hidden="1">
                <a:extLst>
                  <a:ext uri="{63B3BB69-23CF-44E3-9099-C40C66FF867C}">
                    <a14:compatExt spid="_x0000_s13343"/>
                  </a:ext>
                  <a:ext uri="{FF2B5EF4-FFF2-40B4-BE49-F238E27FC236}">
                    <a16:creationId xmlns:a16="http://schemas.microsoft.com/office/drawing/2014/main" id="{00000000-0008-0000-0700-00001F340000}"/>
                  </a:ext>
                </a:extLst>
              </xdr:cNvPr>
              <xdr:cNvSpPr/>
            </xdr:nvSpPr>
            <xdr:spPr bwMode="auto">
              <a:xfrm>
                <a:off x="3714752" y="7229475"/>
                <a:ext cx="2286001" cy="228600"/>
              </a:xfrm>
              <a:prstGeom prst="rect">
                <a:avLst/>
              </a:prstGeom>
              <a:noFill/>
              <a:ln>
                <a:noFill/>
              </a:ln>
              <a:extLst>
                <a:ext uri="{91240B29-F687-4F45-9708-019B960494DF}">
                  <a14:hiddenLine w="9525">
                    <a:noFill/>
                    <a:miter lim="800000"/>
                    <a:headEnd/>
                    <a:tailEnd/>
                  </a14:hiddenLine>
                </a:ext>
              </a:extLst>
            </xdr:spPr>
          </xdr:sp>
          <xdr:sp macro="" textlink="">
            <xdr:nvSpPr>
              <xdr:cNvPr id="13344" name="Drop Down 32" hidden="1">
                <a:extLst>
                  <a:ext uri="{63B3BB69-23CF-44E3-9099-C40C66FF867C}">
                    <a14:compatExt spid="_x0000_s13344"/>
                  </a:ext>
                  <a:ext uri="{FF2B5EF4-FFF2-40B4-BE49-F238E27FC236}">
                    <a16:creationId xmlns:a16="http://schemas.microsoft.com/office/drawing/2014/main" id="{00000000-0008-0000-0700-000020340000}"/>
                  </a:ext>
                </a:extLst>
              </xdr:cNvPr>
              <xdr:cNvSpPr/>
            </xdr:nvSpPr>
            <xdr:spPr bwMode="auto">
              <a:xfrm>
                <a:off x="552450" y="7229475"/>
                <a:ext cx="1733550" cy="228600"/>
              </a:xfrm>
              <a:prstGeom prst="rect">
                <a:avLst/>
              </a:prstGeom>
              <a:noFill/>
              <a:ln>
                <a:noFill/>
              </a:ln>
              <a:extLst>
                <a:ext uri="{91240B29-F687-4F45-9708-019B960494DF}">
                  <a14:hiddenLine w="9525">
                    <a:noFill/>
                    <a:miter lim="800000"/>
                    <a:headEnd/>
                    <a:tailEnd/>
                  </a14:hiddenLine>
                </a:ext>
              </a:extLst>
            </xdr:spPr>
          </xdr:sp>
          <xdr:sp macro="" textlink="">
            <xdr:nvSpPr>
              <xdr:cNvPr id="13345" name="Drop Down 33" hidden="1">
                <a:extLst>
                  <a:ext uri="{63B3BB69-23CF-44E3-9099-C40C66FF867C}">
                    <a14:compatExt spid="_x0000_s13345"/>
                  </a:ext>
                  <a:ext uri="{FF2B5EF4-FFF2-40B4-BE49-F238E27FC236}">
                    <a16:creationId xmlns:a16="http://schemas.microsoft.com/office/drawing/2014/main" id="{00000000-0008-0000-0700-000021340000}"/>
                  </a:ext>
                </a:extLst>
              </xdr:cNvPr>
              <xdr:cNvSpPr/>
            </xdr:nvSpPr>
            <xdr:spPr bwMode="auto">
              <a:xfrm>
                <a:off x="2314575" y="7229475"/>
                <a:ext cx="1371600" cy="22860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36</xdr:row>
          <xdr:rowOff>9525</xdr:rowOff>
        </xdr:from>
        <xdr:to>
          <xdr:col>26</xdr:col>
          <xdr:colOff>238125</xdr:colOff>
          <xdr:row>36</xdr:row>
          <xdr:rowOff>238125</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542925" y="7477125"/>
              <a:ext cx="5429250" cy="228600"/>
              <a:chOff x="552450" y="7477125"/>
              <a:chExt cx="5448303" cy="228600"/>
            </a:xfrm>
          </xdr:grpSpPr>
          <xdr:sp macro="" textlink="">
            <xdr:nvSpPr>
              <xdr:cNvPr id="13346" name="Drop Down 34" hidden="1">
                <a:extLst>
                  <a:ext uri="{63B3BB69-23CF-44E3-9099-C40C66FF867C}">
                    <a14:compatExt spid="_x0000_s13346"/>
                  </a:ext>
                  <a:ext uri="{FF2B5EF4-FFF2-40B4-BE49-F238E27FC236}">
                    <a16:creationId xmlns:a16="http://schemas.microsoft.com/office/drawing/2014/main" id="{00000000-0008-0000-0700-000022340000}"/>
                  </a:ext>
                </a:extLst>
              </xdr:cNvPr>
              <xdr:cNvSpPr/>
            </xdr:nvSpPr>
            <xdr:spPr bwMode="auto">
              <a:xfrm>
                <a:off x="3714752" y="7477125"/>
                <a:ext cx="2286001" cy="228600"/>
              </a:xfrm>
              <a:prstGeom prst="rect">
                <a:avLst/>
              </a:prstGeom>
              <a:noFill/>
              <a:ln>
                <a:noFill/>
              </a:ln>
              <a:extLst>
                <a:ext uri="{91240B29-F687-4F45-9708-019B960494DF}">
                  <a14:hiddenLine w="9525">
                    <a:noFill/>
                    <a:miter lim="800000"/>
                    <a:headEnd/>
                    <a:tailEnd/>
                  </a14:hiddenLine>
                </a:ext>
              </a:extLst>
            </xdr:spPr>
          </xdr:sp>
          <xdr:sp macro="" textlink="">
            <xdr:nvSpPr>
              <xdr:cNvPr id="13347" name="Drop Down 35" hidden="1">
                <a:extLst>
                  <a:ext uri="{63B3BB69-23CF-44E3-9099-C40C66FF867C}">
                    <a14:compatExt spid="_x0000_s13347"/>
                  </a:ext>
                  <a:ext uri="{FF2B5EF4-FFF2-40B4-BE49-F238E27FC236}">
                    <a16:creationId xmlns:a16="http://schemas.microsoft.com/office/drawing/2014/main" id="{00000000-0008-0000-0700-000023340000}"/>
                  </a:ext>
                </a:extLst>
              </xdr:cNvPr>
              <xdr:cNvSpPr/>
            </xdr:nvSpPr>
            <xdr:spPr bwMode="auto">
              <a:xfrm>
                <a:off x="552450" y="7477125"/>
                <a:ext cx="1733550" cy="228600"/>
              </a:xfrm>
              <a:prstGeom prst="rect">
                <a:avLst/>
              </a:prstGeom>
              <a:noFill/>
              <a:ln>
                <a:noFill/>
              </a:ln>
              <a:extLst>
                <a:ext uri="{91240B29-F687-4F45-9708-019B960494DF}">
                  <a14:hiddenLine w="9525">
                    <a:noFill/>
                    <a:miter lim="800000"/>
                    <a:headEnd/>
                    <a:tailEnd/>
                  </a14:hiddenLine>
                </a:ext>
              </a:extLst>
            </xdr:spPr>
          </xdr:sp>
          <xdr:sp macro="" textlink="">
            <xdr:nvSpPr>
              <xdr:cNvPr id="13348" name="Drop Down 36" hidden="1">
                <a:extLst>
                  <a:ext uri="{63B3BB69-23CF-44E3-9099-C40C66FF867C}">
                    <a14:compatExt spid="_x0000_s13348"/>
                  </a:ext>
                  <a:ext uri="{FF2B5EF4-FFF2-40B4-BE49-F238E27FC236}">
                    <a16:creationId xmlns:a16="http://schemas.microsoft.com/office/drawing/2014/main" id="{00000000-0008-0000-0700-000024340000}"/>
                  </a:ext>
                </a:extLst>
              </xdr:cNvPr>
              <xdr:cNvSpPr/>
            </xdr:nvSpPr>
            <xdr:spPr bwMode="auto">
              <a:xfrm>
                <a:off x="2314575" y="7477125"/>
                <a:ext cx="1371600" cy="22860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37</xdr:row>
          <xdr:rowOff>9525</xdr:rowOff>
        </xdr:from>
        <xdr:to>
          <xdr:col>26</xdr:col>
          <xdr:colOff>238125</xdr:colOff>
          <xdr:row>37</xdr:row>
          <xdr:rowOff>238125</xdr:rowOff>
        </xdr:to>
        <xdr:grpSp>
          <xdr:nvGrpSpPr>
            <xdr:cNvPr id="4" name="Group 3">
              <a:extLst>
                <a:ext uri="{FF2B5EF4-FFF2-40B4-BE49-F238E27FC236}">
                  <a16:creationId xmlns:a16="http://schemas.microsoft.com/office/drawing/2014/main" id="{00000000-0008-0000-0700-000004000000}"/>
                </a:ext>
              </a:extLst>
            </xdr:cNvPr>
            <xdr:cNvGrpSpPr/>
          </xdr:nvGrpSpPr>
          <xdr:grpSpPr>
            <a:xfrm>
              <a:off x="542925" y="7724775"/>
              <a:ext cx="5429250" cy="228600"/>
              <a:chOff x="552450" y="7724775"/>
              <a:chExt cx="5448303" cy="228600"/>
            </a:xfrm>
          </xdr:grpSpPr>
          <xdr:sp macro="" textlink="">
            <xdr:nvSpPr>
              <xdr:cNvPr id="13349" name="Drop Down 37" hidden="1">
                <a:extLst>
                  <a:ext uri="{63B3BB69-23CF-44E3-9099-C40C66FF867C}">
                    <a14:compatExt spid="_x0000_s13349"/>
                  </a:ext>
                  <a:ext uri="{FF2B5EF4-FFF2-40B4-BE49-F238E27FC236}">
                    <a16:creationId xmlns:a16="http://schemas.microsoft.com/office/drawing/2014/main" id="{00000000-0008-0000-0700-000025340000}"/>
                  </a:ext>
                </a:extLst>
              </xdr:cNvPr>
              <xdr:cNvSpPr/>
            </xdr:nvSpPr>
            <xdr:spPr bwMode="auto">
              <a:xfrm>
                <a:off x="3714752" y="7724775"/>
                <a:ext cx="2286001" cy="228600"/>
              </a:xfrm>
              <a:prstGeom prst="rect">
                <a:avLst/>
              </a:prstGeom>
              <a:noFill/>
              <a:ln>
                <a:noFill/>
              </a:ln>
              <a:extLst>
                <a:ext uri="{91240B29-F687-4F45-9708-019B960494DF}">
                  <a14:hiddenLine w="9525">
                    <a:noFill/>
                    <a:miter lim="800000"/>
                    <a:headEnd/>
                    <a:tailEnd/>
                  </a14:hiddenLine>
                </a:ext>
              </a:extLst>
            </xdr:spPr>
          </xdr:sp>
          <xdr:sp macro="" textlink="">
            <xdr:nvSpPr>
              <xdr:cNvPr id="13350" name="Drop Down 38" hidden="1">
                <a:extLst>
                  <a:ext uri="{63B3BB69-23CF-44E3-9099-C40C66FF867C}">
                    <a14:compatExt spid="_x0000_s13350"/>
                  </a:ext>
                  <a:ext uri="{FF2B5EF4-FFF2-40B4-BE49-F238E27FC236}">
                    <a16:creationId xmlns:a16="http://schemas.microsoft.com/office/drawing/2014/main" id="{00000000-0008-0000-0700-000026340000}"/>
                  </a:ext>
                </a:extLst>
              </xdr:cNvPr>
              <xdr:cNvSpPr/>
            </xdr:nvSpPr>
            <xdr:spPr bwMode="auto">
              <a:xfrm>
                <a:off x="552450" y="7724775"/>
                <a:ext cx="1733550" cy="228600"/>
              </a:xfrm>
              <a:prstGeom prst="rect">
                <a:avLst/>
              </a:prstGeom>
              <a:noFill/>
              <a:ln>
                <a:noFill/>
              </a:ln>
              <a:extLst>
                <a:ext uri="{91240B29-F687-4F45-9708-019B960494DF}">
                  <a14:hiddenLine w="9525">
                    <a:noFill/>
                    <a:miter lim="800000"/>
                    <a:headEnd/>
                    <a:tailEnd/>
                  </a14:hiddenLine>
                </a:ext>
              </a:extLst>
            </xdr:spPr>
          </xdr:sp>
          <xdr:sp macro="" textlink="">
            <xdr:nvSpPr>
              <xdr:cNvPr id="13351" name="Drop Down 39" hidden="1">
                <a:extLst>
                  <a:ext uri="{63B3BB69-23CF-44E3-9099-C40C66FF867C}">
                    <a14:compatExt spid="_x0000_s13351"/>
                  </a:ext>
                  <a:ext uri="{FF2B5EF4-FFF2-40B4-BE49-F238E27FC236}">
                    <a16:creationId xmlns:a16="http://schemas.microsoft.com/office/drawing/2014/main" id="{00000000-0008-0000-0700-000027340000}"/>
                  </a:ext>
                </a:extLst>
              </xdr:cNvPr>
              <xdr:cNvSpPr/>
            </xdr:nvSpPr>
            <xdr:spPr bwMode="auto">
              <a:xfrm>
                <a:off x="2314575" y="7724775"/>
                <a:ext cx="1371600" cy="22860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38</xdr:row>
          <xdr:rowOff>9525</xdr:rowOff>
        </xdr:from>
        <xdr:to>
          <xdr:col>26</xdr:col>
          <xdr:colOff>238125</xdr:colOff>
          <xdr:row>38</xdr:row>
          <xdr:rowOff>238125</xdr:rowOff>
        </xdr:to>
        <xdr:grpSp>
          <xdr:nvGrpSpPr>
            <xdr:cNvPr id="5" name="Group 4">
              <a:extLst>
                <a:ext uri="{FF2B5EF4-FFF2-40B4-BE49-F238E27FC236}">
                  <a16:creationId xmlns:a16="http://schemas.microsoft.com/office/drawing/2014/main" id="{00000000-0008-0000-0700-000005000000}"/>
                </a:ext>
              </a:extLst>
            </xdr:cNvPr>
            <xdr:cNvGrpSpPr/>
          </xdr:nvGrpSpPr>
          <xdr:grpSpPr>
            <a:xfrm>
              <a:off x="542925" y="7972425"/>
              <a:ext cx="5429250" cy="228600"/>
              <a:chOff x="552450" y="7972425"/>
              <a:chExt cx="5448303" cy="228600"/>
            </a:xfrm>
          </xdr:grpSpPr>
          <xdr:sp macro="" textlink="">
            <xdr:nvSpPr>
              <xdr:cNvPr id="13352" name="Drop Down 40" hidden="1">
                <a:extLst>
                  <a:ext uri="{63B3BB69-23CF-44E3-9099-C40C66FF867C}">
                    <a14:compatExt spid="_x0000_s13352"/>
                  </a:ext>
                  <a:ext uri="{FF2B5EF4-FFF2-40B4-BE49-F238E27FC236}">
                    <a16:creationId xmlns:a16="http://schemas.microsoft.com/office/drawing/2014/main" id="{00000000-0008-0000-0700-000028340000}"/>
                  </a:ext>
                </a:extLst>
              </xdr:cNvPr>
              <xdr:cNvSpPr/>
            </xdr:nvSpPr>
            <xdr:spPr bwMode="auto">
              <a:xfrm>
                <a:off x="3714752" y="7972425"/>
                <a:ext cx="2286001" cy="228600"/>
              </a:xfrm>
              <a:prstGeom prst="rect">
                <a:avLst/>
              </a:prstGeom>
              <a:noFill/>
              <a:ln>
                <a:noFill/>
              </a:ln>
              <a:extLst>
                <a:ext uri="{91240B29-F687-4F45-9708-019B960494DF}">
                  <a14:hiddenLine w="9525">
                    <a:noFill/>
                    <a:miter lim="800000"/>
                    <a:headEnd/>
                    <a:tailEnd/>
                  </a14:hiddenLine>
                </a:ext>
              </a:extLst>
            </xdr:spPr>
          </xdr:sp>
          <xdr:sp macro="" textlink="">
            <xdr:nvSpPr>
              <xdr:cNvPr id="13353" name="Drop Down 41" hidden="1">
                <a:extLst>
                  <a:ext uri="{63B3BB69-23CF-44E3-9099-C40C66FF867C}">
                    <a14:compatExt spid="_x0000_s13353"/>
                  </a:ext>
                  <a:ext uri="{FF2B5EF4-FFF2-40B4-BE49-F238E27FC236}">
                    <a16:creationId xmlns:a16="http://schemas.microsoft.com/office/drawing/2014/main" id="{00000000-0008-0000-0700-000029340000}"/>
                  </a:ext>
                </a:extLst>
              </xdr:cNvPr>
              <xdr:cNvSpPr/>
            </xdr:nvSpPr>
            <xdr:spPr bwMode="auto">
              <a:xfrm>
                <a:off x="552450" y="7972425"/>
                <a:ext cx="1733550" cy="228600"/>
              </a:xfrm>
              <a:prstGeom prst="rect">
                <a:avLst/>
              </a:prstGeom>
              <a:noFill/>
              <a:ln>
                <a:noFill/>
              </a:ln>
              <a:extLst>
                <a:ext uri="{91240B29-F687-4F45-9708-019B960494DF}">
                  <a14:hiddenLine w="9525">
                    <a:noFill/>
                    <a:miter lim="800000"/>
                    <a:headEnd/>
                    <a:tailEnd/>
                  </a14:hiddenLine>
                </a:ext>
              </a:extLst>
            </xdr:spPr>
          </xdr:sp>
          <xdr:sp macro="" textlink="">
            <xdr:nvSpPr>
              <xdr:cNvPr id="13354" name="Drop Down 42" hidden="1">
                <a:extLst>
                  <a:ext uri="{63B3BB69-23CF-44E3-9099-C40C66FF867C}">
                    <a14:compatExt spid="_x0000_s13354"/>
                  </a:ext>
                  <a:ext uri="{FF2B5EF4-FFF2-40B4-BE49-F238E27FC236}">
                    <a16:creationId xmlns:a16="http://schemas.microsoft.com/office/drawing/2014/main" id="{00000000-0008-0000-0700-00002A340000}"/>
                  </a:ext>
                </a:extLst>
              </xdr:cNvPr>
              <xdr:cNvSpPr/>
            </xdr:nvSpPr>
            <xdr:spPr bwMode="auto">
              <a:xfrm>
                <a:off x="2314575" y="7972425"/>
                <a:ext cx="1371600" cy="22860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39</xdr:row>
          <xdr:rowOff>9525</xdr:rowOff>
        </xdr:from>
        <xdr:to>
          <xdr:col>26</xdr:col>
          <xdr:colOff>238125</xdr:colOff>
          <xdr:row>39</xdr:row>
          <xdr:rowOff>238125</xdr:rowOff>
        </xdr:to>
        <xdr:grpSp>
          <xdr:nvGrpSpPr>
            <xdr:cNvPr id="6" name="Group 5">
              <a:extLst>
                <a:ext uri="{FF2B5EF4-FFF2-40B4-BE49-F238E27FC236}">
                  <a16:creationId xmlns:a16="http://schemas.microsoft.com/office/drawing/2014/main" id="{00000000-0008-0000-0700-000006000000}"/>
                </a:ext>
              </a:extLst>
            </xdr:cNvPr>
            <xdr:cNvGrpSpPr/>
          </xdr:nvGrpSpPr>
          <xdr:grpSpPr>
            <a:xfrm>
              <a:off x="542925" y="8220075"/>
              <a:ext cx="5429250" cy="228600"/>
              <a:chOff x="552450" y="8220075"/>
              <a:chExt cx="5448303" cy="228600"/>
            </a:xfrm>
          </xdr:grpSpPr>
          <xdr:sp macro="" textlink="">
            <xdr:nvSpPr>
              <xdr:cNvPr id="13355" name="Drop Down 43" hidden="1">
                <a:extLst>
                  <a:ext uri="{63B3BB69-23CF-44E3-9099-C40C66FF867C}">
                    <a14:compatExt spid="_x0000_s13355"/>
                  </a:ext>
                  <a:ext uri="{FF2B5EF4-FFF2-40B4-BE49-F238E27FC236}">
                    <a16:creationId xmlns:a16="http://schemas.microsoft.com/office/drawing/2014/main" id="{00000000-0008-0000-0700-00002B340000}"/>
                  </a:ext>
                </a:extLst>
              </xdr:cNvPr>
              <xdr:cNvSpPr/>
            </xdr:nvSpPr>
            <xdr:spPr bwMode="auto">
              <a:xfrm>
                <a:off x="3714752" y="8220075"/>
                <a:ext cx="2286001" cy="228600"/>
              </a:xfrm>
              <a:prstGeom prst="rect">
                <a:avLst/>
              </a:prstGeom>
              <a:noFill/>
              <a:ln>
                <a:noFill/>
              </a:ln>
              <a:extLst>
                <a:ext uri="{91240B29-F687-4F45-9708-019B960494DF}">
                  <a14:hiddenLine w="9525">
                    <a:noFill/>
                    <a:miter lim="800000"/>
                    <a:headEnd/>
                    <a:tailEnd/>
                  </a14:hiddenLine>
                </a:ext>
              </a:extLst>
            </xdr:spPr>
          </xdr:sp>
          <xdr:sp macro="" textlink="">
            <xdr:nvSpPr>
              <xdr:cNvPr id="13356" name="Drop Down 44" hidden="1">
                <a:extLst>
                  <a:ext uri="{63B3BB69-23CF-44E3-9099-C40C66FF867C}">
                    <a14:compatExt spid="_x0000_s13356"/>
                  </a:ext>
                  <a:ext uri="{FF2B5EF4-FFF2-40B4-BE49-F238E27FC236}">
                    <a16:creationId xmlns:a16="http://schemas.microsoft.com/office/drawing/2014/main" id="{00000000-0008-0000-0700-00002C340000}"/>
                  </a:ext>
                </a:extLst>
              </xdr:cNvPr>
              <xdr:cNvSpPr/>
            </xdr:nvSpPr>
            <xdr:spPr bwMode="auto">
              <a:xfrm>
                <a:off x="552450" y="8220075"/>
                <a:ext cx="1733550" cy="228600"/>
              </a:xfrm>
              <a:prstGeom prst="rect">
                <a:avLst/>
              </a:prstGeom>
              <a:noFill/>
              <a:ln>
                <a:noFill/>
              </a:ln>
              <a:extLst>
                <a:ext uri="{91240B29-F687-4F45-9708-019B960494DF}">
                  <a14:hiddenLine w="9525">
                    <a:noFill/>
                    <a:miter lim="800000"/>
                    <a:headEnd/>
                    <a:tailEnd/>
                  </a14:hiddenLine>
                </a:ext>
              </a:extLst>
            </xdr:spPr>
          </xdr:sp>
          <xdr:sp macro="" textlink="">
            <xdr:nvSpPr>
              <xdr:cNvPr id="13357" name="Drop Down 45" hidden="1">
                <a:extLst>
                  <a:ext uri="{63B3BB69-23CF-44E3-9099-C40C66FF867C}">
                    <a14:compatExt spid="_x0000_s13357"/>
                  </a:ext>
                  <a:ext uri="{FF2B5EF4-FFF2-40B4-BE49-F238E27FC236}">
                    <a16:creationId xmlns:a16="http://schemas.microsoft.com/office/drawing/2014/main" id="{00000000-0008-0000-0700-00002D340000}"/>
                  </a:ext>
                </a:extLst>
              </xdr:cNvPr>
              <xdr:cNvSpPr/>
            </xdr:nvSpPr>
            <xdr:spPr bwMode="auto">
              <a:xfrm>
                <a:off x="2314575" y="8220075"/>
                <a:ext cx="1371600" cy="22860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15</xdr:row>
          <xdr:rowOff>152400</xdr:rowOff>
        </xdr:from>
        <xdr:to>
          <xdr:col>11</xdr:col>
          <xdr:colOff>28575</xdr:colOff>
          <xdr:row>17</xdr:row>
          <xdr:rowOff>0</xdr:rowOff>
        </xdr:to>
        <xdr:sp macro="" textlink="">
          <xdr:nvSpPr>
            <xdr:cNvPr id="18433" name="Drop Down 1" hidden="1">
              <a:extLst>
                <a:ext uri="{63B3BB69-23CF-44E3-9099-C40C66FF867C}">
                  <a14:compatExt spid="_x0000_s18433"/>
                </a:ext>
                <a:ext uri="{FF2B5EF4-FFF2-40B4-BE49-F238E27FC236}">
                  <a16:creationId xmlns:a16="http://schemas.microsoft.com/office/drawing/2014/main" id="{00000000-0008-0000-0A00-000001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xdr:row>
          <xdr:rowOff>152400</xdr:rowOff>
        </xdr:from>
        <xdr:to>
          <xdr:col>13</xdr:col>
          <xdr:colOff>28575</xdr:colOff>
          <xdr:row>17</xdr:row>
          <xdr:rowOff>0</xdr:rowOff>
        </xdr:to>
        <xdr:sp macro="" textlink="">
          <xdr:nvSpPr>
            <xdr:cNvPr id="18434" name="Drop Down 2" hidden="1">
              <a:extLst>
                <a:ext uri="{63B3BB69-23CF-44E3-9099-C40C66FF867C}">
                  <a14:compatExt spid="_x0000_s18434"/>
                </a:ext>
                <a:ext uri="{FF2B5EF4-FFF2-40B4-BE49-F238E27FC236}">
                  <a16:creationId xmlns:a16="http://schemas.microsoft.com/office/drawing/2014/main" id="{00000000-0008-0000-0A00-000002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152400</xdr:rowOff>
        </xdr:from>
        <xdr:to>
          <xdr:col>15</xdr:col>
          <xdr:colOff>28575</xdr:colOff>
          <xdr:row>17</xdr:row>
          <xdr:rowOff>0</xdr:rowOff>
        </xdr:to>
        <xdr:sp macro="" textlink="">
          <xdr:nvSpPr>
            <xdr:cNvPr id="18435" name="Drop Down 3" hidden="1">
              <a:extLst>
                <a:ext uri="{63B3BB69-23CF-44E3-9099-C40C66FF867C}">
                  <a14:compatExt spid="_x0000_s18435"/>
                </a:ext>
                <a:ext uri="{FF2B5EF4-FFF2-40B4-BE49-F238E27FC236}">
                  <a16:creationId xmlns:a16="http://schemas.microsoft.com/office/drawing/2014/main" id="{00000000-0008-0000-0A00-000003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xdr:row>
          <xdr:rowOff>152400</xdr:rowOff>
        </xdr:from>
        <xdr:to>
          <xdr:col>17</xdr:col>
          <xdr:colOff>28575</xdr:colOff>
          <xdr:row>17</xdr:row>
          <xdr:rowOff>0</xdr:rowOff>
        </xdr:to>
        <xdr:sp macro="" textlink="">
          <xdr:nvSpPr>
            <xdr:cNvPr id="18436" name="Drop Down 4" hidden="1">
              <a:extLst>
                <a:ext uri="{63B3BB69-23CF-44E3-9099-C40C66FF867C}">
                  <a14:compatExt spid="_x0000_s18436"/>
                </a:ext>
                <a:ext uri="{FF2B5EF4-FFF2-40B4-BE49-F238E27FC236}">
                  <a16:creationId xmlns:a16="http://schemas.microsoft.com/office/drawing/2014/main" id="{00000000-0008-0000-0A00-000004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152400</xdr:rowOff>
        </xdr:from>
        <xdr:to>
          <xdr:col>9</xdr:col>
          <xdr:colOff>28575</xdr:colOff>
          <xdr:row>17</xdr:row>
          <xdr:rowOff>0</xdr:rowOff>
        </xdr:to>
        <xdr:sp macro="" textlink="">
          <xdr:nvSpPr>
            <xdr:cNvPr id="18437" name="Drop Down 5" hidden="1">
              <a:extLst>
                <a:ext uri="{63B3BB69-23CF-44E3-9099-C40C66FF867C}">
                  <a14:compatExt spid="_x0000_s18437"/>
                </a:ext>
                <a:ext uri="{FF2B5EF4-FFF2-40B4-BE49-F238E27FC236}">
                  <a16:creationId xmlns:a16="http://schemas.microsoft.com/office/drawing/2014/main" id="{00000000-0008-0000-0A00-000005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xdr:row>
          <xdr:rowOff>152400</xdr:rowOff>
        </xdr:from>
        <xdr:to>
          <xdr:col>17</xdr:col>
          <xdr:colOff>28575</xdr:colOff>
          <xdr:row>17</xdr:row>
          <xdr:rowOff>0</xdr:rowOff>
        </xdr:to>
        <xdr:sp macro="" textlink="">
          <xdr:nvSpPr>
            <xdr:cNvPr id="18438" name="Drop Down 6" hidden="1">
              <a:extLst>
                <a:ext uri="{63B3BB69-23CF-44E3-9099-C40C66FF867C}">
                  <a14:compatExt spid="_x0000_s18438"/>
                </a:ext>
                <a:ext uri="{FF2B5EF4-FFF2-40B4-BE49-F238E27FC236}">
                  <a16:creationId xmlns:a16="http://schemas.microsoft.com/office/drawing/2014/main" id="{00000000-0008-0000-0A00-000006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81.xml"/><Relationship Id="rId3" Type="http://schemas.openxmlformats.org/officeDocument/2006/relationships/vmlDrawing" Target="../drawings/vmlDrawing8.vml"/><Relationship Id="rId7" Type="http://schemas.openxmlformats.org/officeDocument/2006/relationships/ctrlProp" Target="../ctrlProps/ctrlProp280.xml"/><Relationship Id="rId2" Type="http://schemas.openxmlformats.org/officeDocument/2006/relationships/drawing" Target="../drawings/drawing8.xml"/><Relationship Id="rId1" Type="http://schemas.openxmlformats.org/officeDocument/2006/relationships/printerSettings" Target="../printerSettings/printerSettings11.bin"/><Relationship Id="rId6" Type="http://schemas.openxmlformats.org/officeDocument/2006/relationships/ctrlProp" Target="../ctrlProps/ctrlProp279.xml"/><Relationship Id="rId5" Type="http://schemas.openxmlformats.org/officeDocument/2006/relationships/ctrlProp" Target="../ctrlProps/ctrlProp278.xml"/><Relationship Id="rId4" Type="http://schemas.openxmlformats.org/officeDocument/2006/relationships/ctrlProp" Target="../ctrlProps/ctrlProp277.xml"/><Relationship Id="rId9" Type="http://schemas.openxmlformats.org/officeDocument/2006/relationships/ctrlProp" Target="../ctrlProps/ctrlProp28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37.xml"/><Relationship Id="rId21" Type="http://schemas.openxmlformats.org/officeDocument/2006/relationships/ctrlProp" Target="../ctrlProps/ctrlProp32.xml"/><Relationship Id="rId42" Type="http://schemas.openxmlformats.org/officeDocument/2006/relationships/ctrlProp" Target="../ctrlProps/ctrlProp53.xml"/><Relationship Id="rId47" Type="http://schemas.openxmlformats.org/officeDocument/2006/relationships/ctrlProp" Target="../ctrlProps/ctrlProp58.xml"/><Relationship Id="rId63" Type="http://schemas.openxmlformats.org/officeDocument/2006/relationships/ctrlProp" Target="../ctrlProps/ctrlProp74.xml"/><Relationship Id="rId68" Type="http://schemas.openxmlformats.org/officeDocument/2006/relationships/ctrlProp" Target="../ctrlProps/ctrlProp79.xml"/><Relationship Id="rId84" Type="http://schemas.openxmlformats.org/officeDocument/2006/relationships/ctrlProp" Target="../ctrlProps/ctrlProp95.xml"/><Relationship Id="rId89" Type="http://schemas.openxmlformats.org/officeDocument/2006/relationships/ctrlProp" Target="../ctrlProps/ctrlProp100.xml"/><Relationship Id="rId16" Type="http://schemas.openxmlformats.org/officeDocument/2006/relationships/ctrlProp" Target="../ctrlProps/ctrlProp27.xml"/><Relationship Id="rId11" Type="http://schemas.openxmlformats.org/officeDocument/2006/relationships/ctrlProp" Target="../ctrlProps/ctrlProp22.xml"/><Relationship Id="rId32" Type="http://schemas.openxmlformats.org/officeDocument/2006/relationships/ctrlProp" Target="../ctrlProps/ctrlProp43.xml"/><Relationship Id="rId37" Type="http://schemas.openxmlformats.org/officeDocument/2006/relationships/ctrlProp" Target="../ctrlProps/ctrlProp48.xml"/><Relationship Id="rId53" Type="http://schemas.openxmlformats.org/officeDocument/2006/relationships/ctrlProp" Target="../ctrlProps/ctrlProp64.xml"/><Relationship Id="rId58" Type="http://schemas.openxmlformats.org/officeDocument/2006/relationships/ctrlProp" Target="../ctrlProps/ctrlProp69.xml"/><Relationship Id="rId74" Type="http://schemas.openxmlformats.org/officeDocument/2006/relationships/ctrlProp" Target="../ctrlProps/ctrlProp85.xml"/><Relationship Id="rId79" Type="http://schemas.openxmlformats.org/officeDocument/2006/relationships/ctrlProp" Target="../ctrlProps/ctrlProp90.xml"/><Relationship Id="rId5" Type="http://schemas.openxmlformats.org/officeDocument/2006/relationships/ctrlProp" Target="../ctrlProps/ctrlProp16.xml"/><Relationship Id="rId90" Type="http://schemas.openxmlformats.org/officeDocument/2006/relationships/ctrlProp" Target="../ctrlProps/ctrlProp101.xml"/><Relationship Id="rId14" Type="http://schemas.openxmlformats.org/officeDocument/2006/relationships/ctrlProp" Target="../ctrlProps/ctrlProp25.xml"/><Relationship Id="rId22" Type="http://schemas.openxmlformats.org/officeDocument/2006/relationships/ctrlProp" Target="../ctrlProps/ctrlProp33.xml"/><Relationship Id="rId27" Type="http://schemas.openxmlformats.org/officeDocument/2006/relationships/ctrlProp" Target="../ctrlProps/ctrlProp38.xml"/><Relationship Id="rId30" Type="http://schemas.openxmlformats.org/officeDocument/2006/relationships/ctrlProp" Target="../ctrlProps/ctrlProp41.xml"/><Relationship Id="rId35" Type="http://schemas.openxmlformats.org/officeDocument/2006/relationships/ctrlProp" Target="../ctrlProps/ctrlProp46.xml"/><Relationship Id="rId43" Type="http://schemas.openxmlformats.org/officeDocument/2006/relationships/ctrlProp" Target="../ctrlProps/ctrlProp54.xml"/><Relationship Id="rId48" Type="http://schemas.openxmlformats.org/officeDocument/2006/relationships/ctrlProp" Target="../ctrlProps/ctrlProp59.xml"/><Relationship Id="rId56" Type="http://schemas.openxmlformats.org/officeDocument/2006/relationships/ctrlProp" Target="../ctrlProps/ctrlProp67.xml"/><Relationship Id="rId64" Type="http://schemas.openxmlformats.org/officeDocument/2006/relationships/ctrlProp" Target="../ctrlProps/ctrlProp75.xml"/><Relationship Id="rId69" Type="http://schemas.openxmlformats.org/officeDocument/2006/relationships/ctrlProp" Target="../ctrlProps/ctrlProp80.xml"/><Relationship Id="rId77" Type="http://schemas.openxmlformats.org/officeDocument/2006/relationships/ctrlProp" Target="../ctrlProps/ctrlProp88.xml"/><Relationship Id="rId8" Type="http://schemas.openxmlformats.org/officeDocument/2006/relationships/ctrlProp" Target="../ctrlProps/ctrlProp19.xml"/><Relationship Id="rId51" Type="http://schemas.openxmlformats.org/officeDocument/2006/relationships/ctrlProp" Target="../ctrlProps/ctrlProp62.xml"/><Relationship Id="rId72" Type="http://schemas.openxmlformats.org/officeDocument/2006/relationships/ctrlProp" Target="../ctrlProps/ctrlProp83.xml"/><Relationship Id="rId80" Type="http://schemas.openxmlformats.org/officeDocument/2006/relationships/ctrlProp" Target="../ctrlProps/ctrlProp91.xml"/><Relationship Id="rId85" Type="http://schemas.openxmlformats.org/officeDocument/2006/relationships/ctrlProp" Target="../ctrlProps/ctrlProp96.xml"/><Relationship Id="rId3" Type="http://schemas.openxmlformats.org/officeDocument/2006/relationships/vmlDrawing" Target="../drawings/vmlDrawing2.vml"/><Relationship Id="rId12" Type="http://schemas.openxmlformats.org/officeDocument/2006/relationships/ctrlProp" Target="../ctrlProps/ctrlProp23.xml"/><Relationship Id="rId17" Type="http://schemas.openxmlformats.org/officeDocument/2006/relationships/ctrlProp" Target="../ctrlProps/ctrlProp28.xml"/><Relationship Id="rId25" Type="http://schemas.openxmlformats.org/officeDocument/2006/relationships/ctrlProp" Target="../ctrlProps/ctrlProp36.xml"/><Relationship Id="rId33" Type="http://schemas.openxmlformats.org/officeDocument/2006/relationships/ctrlProp" Target="../ctrlProps/ctrlProp44.xml"/><Relationship Id="rId38" Type="http://schemas.openxmlformats.org/officeDocument/2006/relationships/ctrlProp" Target="../ctrlProps/ctrlProp49.xml"/><Relationship Id="rId46" Type="http://schemas.openxmlformats.org/officeDocument/2006/relationships/ctrlProp" Target="../ctrlProps/ctrlProp57.xml"/><Relationship Id="rId59" Type="http://schemas.openxmlformats.org/officeDocument/2006/relationships/ctrlProp" Target="../ctrlProps/ctrlProp70.xml"/><Relationship Id="rId67" Type="http://schemas.openxmlformats.org/officeDocument/2006/relationships/ctrlProp" Target="../ctrlProps/ctrlProp78.xml"/><Relationship Id="rId20" Type="http://schemas.openxmlformats.org/officeDocument/2006/relationships/ctrlProp" Target="../ctrlProps/ctrlProp31.xml"/><Relationship Id="rId41" Type="http://schemas.openxmlformats.org/officeDocument/2006/relationships/ctrlProp" Target="../ctrlProps/ctrlProp52.xml"/><Relationship Id="rId54" Type="http://schemas.openxmlformats.org/officeDocument/2006/relationships/ctrlProp" Target="../ctrlProps/ctrlProp65.xml"/><Relationship Id="rId62" Type="http://schemas.openxmlformats.org/officeDocument/2006/relationships/ctrlProp" Target="../ctrlProps/ctrlProp73.xml"/><Relationship Id="rId70" Type="http://schemas.openxmlformats.org/officeDocument/2006/relationships/ctrlProp" Target="../ctrlProps/ctrlProp81.xml"/><Relationship Id="rId75" Type="http://schemas.openxmlformats.org/officeDocument/2006/relationships/ctrlProp" Target="../ctrlProps/ctrlProp86.xml"/><Relationship Id="rId83" Type="http://schemas.openxmlformats.org/officeDocument/2006/relationships/ctrlProp" Target="../ctrlProps/ctrlProp94.xml"/><Relationship Id="rId88" Type="http://schemas.openxmlformats.org/officeDocument/2006/relationships/ctrlProp" Target="../ctrlProps/ctrlProp99.xml"/><Relationship Id="rId1" Type="http://schemas.openxmlformats.org/officeDocument/2006/relationships/printerSettings" Target="../printerSettings/printerSettings3.bin"/><Relationship Id="rId6" Type="http://schemas.openxmlformats.org/officeDocument/2006/relationships/ctrlProp" Target="../ctrlProps/ctrlProp17.xml"/><Relationship Id="rId15" Type="http://schemas.openxmlformats.org/officeDocument/2006/relationships/ctrlProp" Target="../ctrlProps/ctrlProp26.xml"/><Relationship Id="rId23" Type="http://schemas.openxmlformats.org/officeDocument/2006/relationships/ctrlProp" Target="../ctrlProps/ctrlProp34.xml"/><Relationship Id="rId28" Type="http://schemas.openxmlformats.org/officeDocument/2006/relationships/ctrlProp" Target="../ctrlProps/ctrlProp39.xml"/><Relationship Id="rId36" Type="http://schemas.openxmlformats.org/officeDocument/2006/relationships/ctrlProp" Target="../ctrlProps/ctrlProp47.xml"/><Relationship Id="rId49" Type="http://schemas.openxmlformats.org/officeDocument/2006/relationships/ctrlProp" Target="../ctrlProps/ctrlProp60.xml"/><Relationship Id="rId57" Type="http://schemas.openxmlformats.org/officeDocument/2006/relationships/ctrlProp" Target="../ctrlProps/ctrlProp68.xml"/><Relationship Id="rId10" Type="http://schemas.openxmlformats.org/officeDocument/2006/relationships/ctrlProp" Target="../ctrlProps/ctrlProp21.xml"/><Relationship Id="rId31" Type="http://schemas.openxmlformats.org/officeDocument/2006/relationships/ctrlProp" Target="../ctrlProps/ctrlProp42.xml"/><Relationship Id="rId44" Type="http://schemas.openxmlformats.org/officeDocument/2006/relationships/ctrlProp" Target="../ctrlProps/ctrlProp55.xml"/><Relationship Id="rId52" Type="http://schemas.openxmlformats.org/officeDocument/2006/relationships/ctrlProp" Target="../ctrlProps/ctrlProp63.xml"/><Relationship Id="rId60" Type="http://schemas.openxmlformats.org/officeDocument/2006/relationships/ctrlProp" Target="../ctrlProps/ctrlProp71.xml"/><Relationship Id="rId65" Type="http://schemas.openxmlformats.org/officeDocument/2006/relationships/ctrlProp" Target="../ctrlProps/ctrlProp76.xml"/><Relationship Id="rId73" Type="http://schemas.openxmlformats.org/officeDocument/2006/relationships/ctrlProp" Target="../ctrlProps/ctrlProp84.xml"/><Relationship Id="rId78" Type="http://schemas.openxmlformats.org/officeDocument/2006/relationships/ctrlProp" Target="../ctrlProps/ctrlProp89.xml"/><Relationship Id="rId81" Type="http://schemas.openxmlformats.org/officeDocument/2006/relationships/ctrlProp" Target="../ctrlProps/ctrlProp92.xml"/><Relationship Id="rId86" Type="http://schemas.openxmlformats.org/officeDocument/2006/relationships/ctrlProp" Target="../ctrlProps/ctrlProp97.xml"/><Relationship Id="rId4" Type="http://schemas.openxmlformats.org/officeDocument/2006/relationships/ctrlProp" Target="../ctrlProps/ctrlProp15.xml"/><Relationship Id="rId9" Type="http://schemas.openxmlformats.org/officeDocument/2006/relationships/ctrlProp" Target="../ctrlProps/ctrlProp20.xml"/><Relationship Id="rId13" Type="http://schemas.openxmlformats.org/officeDocument/2006/relationships/ctrlProp" Target="../ctrlProps/ctrlProp24.xml"/><Relationship Id="rId18" Type="http://schemas.openxmlformats.org/officeDocument/2006/relationships/ctrlProp" Target="../ctrlProps/ctrlProp29.xml"/><Relationship Id="rId39" Type="http://schemas.openxmlformats.org/officeDocument/2006/relationships/ctrlProp" Target="../ctrlProps/ctrlProp50.xml"/><Relationship Id="rId34" Type="http://schemas.openxmlformats.org/officeDocument/2006/relationships/ctrlProp" Target="../ctrlProps/ctrlProp45.xml"/><Relationship Id="rId50" Type="http://schemas.openxmlformats.org/officeDocument/2006/relationships/ctrlProp" Target="../ctrlProps/ctrlProp61.xml"/><Relationship Id="rId55" Type="http://schemas.openxmlformats.org/officeDocument/2006/relationships/ctrlProp" Target="../ctrlProps/ctrlProp66.xml"/><Relationship Id="rId76" Type="http://schemas.openxmlformats.org/officeDocument/2006/relationships/ctrlProp" Target="../ctrlProps/ctrlProp87.xml"/><Relationship Id="rId7" Type="http://schemas.openxmlformats.org/officeDocument/2006/relationships/ctrlProp" Target="../ctrlProps/ctrlProp18.xml"/><Relationship Id="rId71" Type="http://schemas.openxmlformats.org/officeDocument/2006/relationships/ctrlProp" Target="../ctrlProps/ctrlProp82.xml"/><Relationship Id="rId2" Type="http://schemas.openxmlformats.org/officeDocument/2006/relationships/drawing" Target="../drawings/drawing2.xml"/><Relationship Id="rId29" Type="http://schemas.openxmlformats.org/officeDocument/2006/relationships/ctrlProp" Target="../ctrlProps/ctrlProp40.xml"/><Relationship Id="rId24" Type="http://schemas.openxmlformats.org/officeDocument/2006/relationships/ctrlProp" Target="../ctrlProps/ctrlProp35.xml"/><Relationship Id="rId40" Type="http://schemas.openxmlformats.org/officeDocument/2006/relationships/ctrlProp" Target="../ctrlProps/ctrlProp51.xml"/><Relationship Id="rId45" Type="http://schemas.openxmlformats.org/officeDocument/2006/relationships/ctrlProp" Target="../ctrlProps/ctrlProp56.xml"/><Relationship Id="rId66" Type="http://schemas.openxmlformats.org/officeDocument/2006/relationships/ctrlProp" Target="../ctrlProps/ctrlProp77.xml"/><Relationship Id="rId87" Type="http://schemas.openxmlformats.org/officeDocument/2006/relationships/ctrlProp" Target="../ctrlProps/ctrlProp98.xml"/><Relationship Id="rId61" Type="http://schemas.openxmlformats.org/officeDocument/2006/relationships/ctrlProp" Target="../ctrlProps/ctrlProp72.xml"/><Relationship Id="rId82" Type="http://schemas.openxmlformats.org/officeDocument/2006/relationships/ctrlProp" Target="../ctrlProps/ctrlProp93.xml"/><Relationship Id="rId19" Type="http://schemas.openxmlformats.org/officeDocument/2006/relationships/ctrlProp" Target="../ctrlProps/ctrlProp30.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11.xml"/><Relationship Id="rId18" Type="http://schemas.openxmlformats.org/officeDocument/2006/relationships/ctrlProp" Target="../ctrlProps/ctrlProp116.xml"/><Relationship Id="rId26" Type="http://schemas.openxmlformats.org/officeDocument/2006/relationships/ctrlProp" Target="../ctrlProps/ctrlProp124.xml"/><Relationship Id="rId21" Type="http://schemas.openxmlformats.org/officeDocument/2006/relationships/ctrlProp" Target="../ctrlProps/ctrlProp119.xml"/><Relationship Id="rId34" Type="http://schemas.openxmlformats.org/officeDocument/2006/relationships/ctrlProp" Target="../ctrlProps/ctrlProp132.xml"/><Relationship Id="rId7" Type="http://schemas.openxmlformats.org/officeDocument/2006/relationships/ctrlProp" Target="../ctrlProps/ctrlProp105.xml"/><Relationship Id="rId12" Type="http://schemas.openxmlformats.org/officeDocument/2006/relationships/ctrlProp" Target="../ctrlProps/ctrlProp110.xml"/><Relationship Id="rId17" Type="http://schemas.openxmlformats.org/officeDocument/2006/relationships/ctrlProp" Target="../ctrlProps/ctrlProp115.xml"/><Relationship Id="rId25" Type="http://schemas.openxmlformats.org/officeDocument/2006/relationships/ctrlProp" Target="../ctrlProps/ctrlProp123.xml"/><Relationship Id="rId33" Type="http://schemas.openxmlformats.org/officeDocument/2006/relationships/ctrlProp" Target="../ctrlProps/ctrlProp131.xml"/><Relationship Id="rId38" Type="http://schemas.openxmlformats.org/officeDocument/2006/relationships/ctrlProp" Target="../ctrlProps/ctrlProp136.xml"/><Relationship Id="rId2" Type="http://schemas.openxmlformats.org/officeDocument/2006/relationships/drawing" Target="../drawings/drawing3.xml"/><Relationship Id="rId16" Type="http://schemas.openxmlformats.org/officeDocument/2006/relationships/ctrlProp" Target="../ctrlProps/ctrlProp114.xml"/><Relationship Id="rId20" Type="http://schemas.openxmlformats.org/officeDocument/2006/relationships/ctrlProp" Target="../ctrlProps/ctrlProp118.xml"/><Relationship Id="rId29" Type="http://schemas.openxmlformats.org/officeDocument/2006/relationships/ctrlProp" Target="../ctrlProps/ctrlProp127.xml"/><Relationship Id="rId1" Type="http://schemas.openxmlformats.org/officeDocument/2006/relationships/printerSettings" Target="../printerSettings/printerSettings4.bin"/><Relationship Id="rId6" Type="http://schemas.openxmlformats.org/officeDocument/2006/relationships/ctrlProp" Target="../ctrlProps/ctrlProp104.xml"/><Relationship Id="rId11" Type="http://schemas.openxmlformats.org/officeDocument/2006/relationships/ctrlProp" Target="../ctrlProps/ctrlProp109.xml"/><Relationship Id="rId24" Type="http://schemas.openxmlformats.org/officeDocument/2006/relationships/ctrlProp" Target="../ctrlProps/ctrlProp122.xml"/><Relationship Id="rId32" Type="http://schemas.openxmlformats.org/officeDocument/2006/relationships/ctrlProp" Target="../ctrlProps/ctrlProp130.xml"/><Relationship Id="rId37" Type="http://schemas.openxmlformats.org/officeDocument/2006/relationships/ctrlProp" Target="../ctrlProps/ctrlProp135.xml"/><Relationship Id="rId5" Type="http://schemas.openxmlformats.org/officeDocument/2006/relationships/ctrlProp" Target="../ctrlProps/ctrlProp103.xml"/><Relationship Id="rId15" Type="http://schemas.openxmlformats.org/officeDocument/2006/relationships/ctrlProp" Target="../ctrlProps/ctrlProp113.xml"/><Relationship Id="rId23" Type="http://schemas.openxmlformats.org/officeDocument/2006/relationships/ctrlProp" Target="../ctrlProps/ctrlProp121.xml"/><Relationship Id="rId28" Type="http://schemas.openxmlformats.org/officeDocument/2006/relationships/ctrlProp" Target="../ctrlProps/ctrlProp126.xml"/><Relationship Id="rId36" Type="http://schemas.openxmlformats.org/officeDocument/2006/relationships/ctrlProp" Target="../ctrlProps/ctrlProp134.xml"/><Relationship Id="rId10" Type="http://schemas.openxmlformats.org/officeDocument/2006/relationships/ctrlProp" Target="../ctrlProps/ctrlProp108.xml"/><Relationship Id="rId19" Type="http://schemas.openxmlformats.org/officeDocument/2006/relationships/ctrlProp" Target="../ctrlProps/ctrlProp117.xml"/><Relationship Id="rId31" Type="http://schemas.openxmlformats.org/officeDocument/2006/relationships/ctrlProp" Target="../ctrlProps/ctrlProp129.xml"/><Relationship Id="rId4" Type="http://schemas.openxmlformats.org/officeDocument/2006/relationships/ctrlProp" Target="../ctrlProps/ctrlProp102.xml"/><Relationship Id="rId9" Type="http://schemas.openxmlformats.org/officeDocument/2006/relationships/ctrlProp" Target="../ctrlProps/ctrlProp107.xml"/><Relationship Id="rId14" Type="http://schemas.openxmlformats.org/officeDocument/2006/relationships/ctrlProp" Target="../ctrlProps/ctrlProp112.xml"/><Relationship Id="rId22" Type="http://schemas.openxmlformats.org/officeDocument/2006/relationships/ctrlProp" Target="../ctrlProps/ctrlProp120.xml"/><Relationship Id="rId27" Type="http://schemas.openxmlformats.org/officeDocument/2006/relationships/ctrlProp" Target="../ctrlProps/ctrlProp125.xml"/><Relationship Id="rId30" Type="http://schemas.openxmlformats.org/officeDocument/2006/relationships/ctrlProp" Target="../ctrlProps/ctrlProp128.xml"/><Relationship Id="rId35" Type="http://schemas.openxmlformats.org/officeDocument/2006/relationships/ctrlProp" Target="../ctrlProps/ctrlProp133.xml"/><Relationship Id="rId8" Type="http://schemas.openxmlformats.org/officeDocument/2006/relationships/ctrlProp" Target="../ctrlProps/ctrlProp106.xml"/><Relationship Id="rId3"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46.xml"/><Relationship Id="rId18" Type="http://schemas.openxmlformats.org/officeDocument/2006/relationships/ctrlProp" Target="../ctrlProps/ctrlProp151.xml"/><Relationship Id="rId26" Type="http://schemas.openxmlformats.org/officeDocument/2006/relationships/ctrlProp" Target="../ctrlProps/ctrlProp159.xml"/><Relationship Id="rId21" Type="http://schemas.openxmlformats.org/officeDocument/2006/relationships/ctrlProp" Target="../ctrlProps/ctrlProp154.xml"/><Relationship Id="rId34" Type="http://schemas.openxmlformats.org/officeDocument/2006/relationships/ctrlProp" Target="../ctrlProps/ctrlProp167.xml"/><Relationship Id="rId7" Type="http://schemas.openxmlformats.org/officeDocument/2006/relationships/ctrlProp" Target="../ctrlProps/ctrlProp140.xml"/><Relationship Id="rId12" Type="http://schemas.openxmlformats.org/officeDocument/2006/relationships/ctrlProp" Target="../ctrlProps/ctrlProp145.xml"/><Relationship Id="rId17" Type="http://schemas.openxmlformats.org/officeDocument/2006/relationships/ctrlProp" Target="../ctrlProps/ctrlProp150.xml"/><Relationship Id="rId25" Type="http://schemas.openxmlformats.org/officeDocument/2006/relationships/ctrlProp" Target="../ctrlProps/ctrlProp158.xml"/><Relationship Id="rId33" Type="http://schemas.openxmlformats.org/officeDocument/2006/relationships/ctrlProp" Target="../ctrlProps/ctrlProp166.xml"/><Relationship Id="rId38" Type="http://schemas.openxmlformats.org/officeDocument/2006/relationships/ctrlProp" Target="../ctrlProps/ctrlProp171.xml"/><Relationship Id="rId2" Type="http://schemas.openxmlformats.org/officeDocument/2006/relationships/drawing" Target="../drawings/drawing4.xml"/><Relationship Id="rId16" Type="http://schemas.openxmlformats.org/officeDocument/2006/relationships/ctrlProp" Target="../ctrlProps/ctrlProp149.xml"/><Relationship Id="rId20" Type="http://schemas.openxmlformats.org/officeDocument/2006/relationships/ctrlProp" Target="../ctrlProps/ctrlProp153.xml"/><Relationship Id="rId29" Type="http://schemas.openxmlformats.org/officeDocument/2006/relationships/ctrlProp" Target="../ctrlProps/ctrlProp162.xml"/><Relationship Id="rId1" Type="http://schemas.openxmlformats.org/officeDocument/2006/relationships/printerSettings" Target="../printerSettings/printerSettings5.bin"/><Relationship Id="rId6" Type="http://schemas.openxmlformats.org/officeDocument/2006/relationships/ctrlProp" Target="../ctrlProps/ctrlProp139.xml"/><Relationship Id="rId11" Type="http://schemas.openxmlformats.org/officeDocument/2006/relationships/ctrlProp" Target="../ctrlProps/ctrlProp144.xml"/><Relationship Id="rId24" Type="http://schemas.openxmlformats.org/officeDocument/2006/relationships/ctrlProp" Target="../ctrlProps/ctrlProp157.xml"/><Relationship Id="rId32" Type="http://schemas.openxmlformats.org/officeDocument/2006/relationships/ctrlProp" Target="../ctrlProps/ctrlProp165.xml"/><Relationship Id="rId37" Type="http://schemas.openxmlformats.org/officeDocument/2006/relationships/ctrlProp" Target="../ctrlProps/ctrlProp170.xml"/><Relationship Id="rId5" Type="http://schemas.openxmlformats.org/officeDocument/2006/relationships/ctrlProp" Target="../ctrlProps/ctrlProp138.xml"/><Relationship Id="rId15" Type="http://schemas.openxmlformats.org/officeDocument/2006/relationships/ctrlProp" Target="../ctrlProps/ctrlProp148.xml"/><Relationship Id="rId23" Type="http://schemas.openxmlformats.org/officeDocument/2006/relationships/ctrlProp" Target="../ctrlProps/ctrlProp156.xml"/><Relationship Id="rId28" Type="http://schemas.openxmlformats.org/officeDocument/2006/relationships/ctrlProp" Target="../ctrlProps/ctrlProp161.xml"/><Relationship Id="rId36" Type="http://schemas.openxmlformats.org/officeDocument/2006/relationships/ctrlProp" Target="../ctrlProps/ctrlProp169.xml"/><Relationship Id="rId10" Type="http://schemas.openxmlformats.org/officeDocument/2006/relationships/ctrlProp" Target="../ctrlProps/ctrlProp143.xml"/><Relationship Id="rId19" Type="http://schemas.openxmlformats.org/officeDocument/2006/relationships/ctrlProp" Target="../ctrlProps/ctrlProp152.xml"/><Relationship Id="rId31" Type="http://schemas.openxmlformats.org/officeDocument/2006/relationships/ctrlProp" Target="../ctrlProps/ctrlProp164.xml"/><Relationship Id="rId4" Type="http://schemas.openxmlformats.org/officeDocument/2006/relationships/ctrlProp" Target="../ctrlProps/ctrlProp137.xml"/><Relationship Id="rId9" Type="http://schemas.openxmlformats.org/officeDocument/2006/relationships/ctrlProp" Target="../ctrlProps/ctrlProp142.xml"/><Relationship Id="rId14" Type="http://schemas.openxmlformats.org/officeDocument/2006/relationships/ctrlProp" Target="../ctrlProps/ctrlProp147.xml"/><Relationship Id="rId22" Type="http://schemas.openxmlformats.org/officeDocument/2006/relationships/ctrlProp" Target="../ctrlProps/ctrlProp155.xml"/><Relationship Id="rId27" Type="http://schemas.openxmlformats.org/officeDocument/2006/relationships/ctrlProp" Target="../ctrlProps/ctrlProp160.xml"/><Relationship Id="rId30" Type="http://schemas.openxmlformats.org/officeDocument/2006/relationships/ctrlProp" Target="../ctrlProps/ctrlProp163.xml"/><Relationship Id="rId35" Type="http://schemas.openxmlformats.org/officeDocument/2006/relationships/ctrlProp" Target="../ctrlProps/ctrlProp168.xml"/><Relationship Id="rId8" Type="http://schemas.openxmlformats.org/officeDocument/2006/relationships/ctrlProp" Target="../ctrlProps/ctrlProp141.xml"/><Relationship Id="rId3"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81.xml"/><Relationship Id="rId18" Type="http://schemas.openxmlformats.org/officeDocument/2006/relationships/ctrlProp" Target="../ctrlProps/ctrlProp186.xml"/><Relationship Id="rId26" Type="http://schemas.openxmlformats.org/officeDocument/2006/relationships/ctrlProp" Target="../ctrlProps/ctrlProp194.xml"/><Relationship Id="rId21" Type="http://schemas.openxmlformats.org/officeDocument/2006/relationships/ctrlProp" Target="../ctrlProps/ctrlProp189.xml"/><Relationship Id="rId34" Type="http://schemas.openxmlformats.org/officeDocument/2006/relationships/ctrlProp" Target="../ctrlProps/ctrlProp202.xml"/><Relationship Id="rId7" Type="http://schemas.openxmlformats.org/officeDocument/2006/relationships/ctrlProp" Target="../ctrlProps/ctrlProp175.xml"/><Relationship Id="rId12" Type="http://schemas.openxmlformats.org/officeDocument/2006/relationships/ctrlProp" Target="../ctrlProps/ctrlProp180.xml"/><Relationship Id="rId17" Type="http://schemas.openxmlformats.org/officeDocument/2006/relationships/ctrlProp" Target="../ctrlProps/ctrlProp185.xml"/><Relationship Id="rId25" Type="http://schemas.openxmlformats.org/officeDocument/2006/relationships/ctrlProp" Target="../ctrlProps/ctrlProp193.xml"/><Relationship Id="rId33" Type="http://schemas.openxmlformats.org/officeDocument/2006/relationships/ctrlProp" Target="../ctrlProps/ctrlProp201.xml"/><Relationship Id="rId38" Type="http://schemas.openxmlformats.org/officeDocument/2006/relationships/ctrlProp" Target="../ctrlProps/ctrlProp206.xml"/><Relationship Id="rId2" Type="http://schemas.openxmlformats.org/officeDocument/2006/relationships/drawing" Target="../drawings/drawing5.xml"/><Relationship Id="rId16" Type="http://schemas.openxmlformats.org/officeDocument/2006/relationships/ctrlProp" Target="../ctrlProps/ctrlProp184.xml"/><Relationship Id="rId20" Type="http://schemas.openxmlformats.org/officeDocument/2006/relationships/ctrlProp" Target="../ctrlProps/ctrlProp188.xml"/><Relationship Id="rId29" Type="http://schemas.openxmlformats.org/officeDocument/2006/relationships/ctrlProp" Target="../ctrlProps/ctrlProp197.xml"/><Relationship Id="rId1" Type="http://schemas.openxmlformats.org/officeDocument/2006/relationships/printerSettings" Target="../printerSettings/printerSettings6.bin"/><Relationship Id="rId6" Type="http://schemas.openxmlformats.org/officeDocument/2006/relationships/ctrlProp" Target="../ctrlProps/ctrlProp174.xml"/><Relationship Id="rId11" Type="http://schemas.openxmlformats.org/officeDocument/2006/relationships/ctrlProp" Target="../ctrlProps/ctrlProp179.xml"/><Relationship Id="rId24" Type="http://schemas.openxmlformats.org/officeDocument/2006/relationships/ctrlProp" Target="../ctrlProps/ctrlProp192.xml"/><Relationship Id="rId32" Type="http://schemas.openxmlformats.org/officeDocument/2006/relationships/ctrlProp" Target="../ctrlProps/ctrlProp200.xml"/><Relationship Id="rId37" Type="http://schemas.openxmlformats.org/officeDocument/2006/relationships/ctrlProp" Target="../ctrlProps/ctrlProp205.xml"/><Relationship Id="rId5" Type="http://schemas.openxmlformats.org/officeDocument/2006/relationships/ctrlProp" Target="../ctrlProps/ctrlProp173.xml"/><Relationship Id="rId15" Type="http://schemas.openxmlformats.org/officeDocument/2006/relationships/ctrlProp" Target="../ctrlProps/ctrlProp183.xml"/><Relationship Id="rId23" Type="http://schemas.openxmlformats.org/officeDocument/2006/relationships/ctrlProp" Target="../ctrlProps/ctrlProp191.xml"/><Relationship Id="rId28" Type="http://schemas.openxmlformats.org/officeDocument/2006/relationships/ctrlProp" Target="../ctrlProps/ctrlProp196.xml"/><Relationship Id="rId36" Type="http://schemas.openxmlformats.org/officeDocument/2006/relationships/ctrlProp" Target="../ctrlProps/ctrlProp204.xml"/><Relationship Id="rId10" Type="http://schemas.openxmlformats.org/officeDocument/2006/relationships/ctrlProp" Target="../ctrlProps/ctrlProp178.xml"/><Relationship Id="rId19" Type="http://schemas.openxmlformats.org/officeDocument/2006/relationships/ctrlProp" Target="../ctrlProps/ctrlProp187.xml"/><Relationship Id="rId31" Type="http://schemas.openxmlformats.org/officeDocument/2006/relationships/ctrlProp" Target="../ctrlProps/ctrlProp199.xml"/><Relationship Id="rId4" Type="http://schemas.openxmlformats.org/officeDocument/2006/relationships/ctrlProp" Target="../ctrlProps/ctrlProp172.xml"/><Relationship Id="rId9" Type="http://schemas.openxmlformats.org/officeDocument/2006/relationships/ctrlProp" Target="../ctrlProps/ctrlProp177.xml"/><Relationship Id="rId14" Type="http://schemas.openxmlformats.org/officeDocument/2006/relationships/ctrlProp" Target="../ctrlProps/ctrlProp182.xml"/><Relationship Id="rId22" Type="http://schemas.openxmlformats.org/officeDocument/2006/relationships/ctrlProp" Target="../ctrlProps/ctrlProp190.xml"/><Relationship Id="rId27" Type="http://schemas.openxmlformats.org/officeDocument/2006/relationships/ctrlProp" Target="../ctrlProps/ctrlProp195.xml"/><Relationship Id="rId30" Type="http://schemas.openxmlformats.org/officeDocument/2006/relationships/ctrlProp" Target="../ctrlProps/ctrlProp198.xml"/><Relationship Id="rId35" Type="http://schemas.openxmlformats.org/officeDocument/2006/relationships/ctrlProp" Target="../ctrlProps/ctrlProp203.xml"/><Relationship Id="rId8" Type="http://schemas.openxmlformats.org/officeDocument/2006/relationships/ctrlProp" Target="../ctrlProps/ctrlProp176.xml"/><Relationship Id="rId3"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216.xml"/><Relationship Id="rId18" Type="http://schemas.openxmlformats.org/officeDocument/2006/relationships/ctrlProp" Target="../ctrlProps/ctrlProp221.xml"/><Relationship Id="rId26" Type="http://schemas.openxmlformats.org/officeDocument/2006/relationships/ctrlProp" Target="../ctrlProps/ctrlProp229.xml"/><Relationship Id="rId21" Type="http://schemas.openxmlformats.org/officeDocument/2006/relationships/ctrlProp" Target="../ctrlProps/ctrlProp224.xml"/><Relationship Id="rId34" Type="http://schemas.openxmlformats.org/officeDocument/2006/relationships/ctrlProp" Target="../ctrlProps/ctrlProp237.xml"/><Relationship Id="rId7" Type="http://schemas.openxmlformats.org/officeDocument/2006/relationships/ctrlProp" Target="../ctrlProps/ctrlProp210.xml"/><Relationship Id="rId12" Type="http://schemas.openxmlformats.org/officeDocument/2006/relationships/ctrlProp" Target="../ctrlProps/ctrlProp215.xml"/><Relationship Id="rId17" Type="http://schemas.openxmlformats.org/officeDocument/2006/relationships/ctrlProp" Target="../ctrlProps/ctrlProp220.xml"/><Relationship Id="rId25" Type="http://schemas.openxmlformats.org/officeDocument/2006/relationships/ctrlProp" Target="../ctrlProps/ctrlProp228.xml"/><Relationship Id="rId33" Type="http://schemas.openxmlformats.org/officeDocument/2006/relationships/ctrlProp" Target="../ctrlProps/ctrlProp236.xml"/><Relationship Id="rId38" Type="http://schemas.openxmlformats.org/officeDocument/2006/relationships/ctrlProp" Target="../ctrlProps/ctrlProp241.xml"/><Relationship Id="rId2" Type="http://schemas.openxmlformats.org/officeDocument/2006/relationships/drawing" Target="../drawings/drawing6.xml"/><Relationship Id="rId16" Type="http://schemas.openxmlformats.org/officeDocument/2006/relationships/ctrlProp" Target="../ctrlProps/ctrlProp219.xml"/><Relationship Id="rId20" Type="http://schemas.openxmlformats.org/officeDocument/2006/relationships/ctrlProp" Target="../ctrlProps/ctrlProp223.xml"/><Relationship Id="rId29" Type="http://schemas.openxmlformats.org/officeDocument/2006/relationships/ctrlProp" Target="../ctrlProps/ctrlProp232.xml"/><Relationship Id="rId1" Type="http://schemas.openxmlformats.org/officeDocument/2006/relationships/printerSettings" Target="../printerSettings/printerSettings7.bin"/><Relationship Id="rId6" Type="http://schemas.openxmlformats.org/officeDocument/2006/relationships/ctrlProp" Target="../ctrlProps/ctrlProp209.xml"/><Relationship Id="rId11" Type="http://schemas.openxmlformats.org/officeDocument/2006/relationships/ctrlProp" Target="../ctrlProps/ctrlProp214.xml"/><Relationship Id="rId24" Type="http://schemas.openxmlformats.org/officeDocument/2006/relationships/ctrlProp" Target="../ctrlProps/ctrlProp227.xml"/><Relationship Id="rId32" Type="http://schemas.openxmlformats.org/officeDocument/2006/relationships/ctrlProp" Target="../ctrlProps/ctrlProp235.xml"/><Relationship Id="rId37" Type="http://schemas.openxmlformats.org/officeDocument/2006/relationships/ctrlProp" Target="../ctrlProps/ctrlProp240.xml"/><Relationship Id="rId5" Type="http://schemas.openxmlformats.org/officeDocument/2006/relationships/ctrlProp" Target="../ctrlProps/ctrlProp208.xml"/><Relationship Id="rId15" Type="http://schemas.openxmlformats.org/officeDocument/2006/relationships/ctrlProp" Target="../ctrlProps/ctrlProp218.xml"/><Relationship Id="rId23" Type="http://schemas.openxmlformats.org/officeDocument/2006/relationships/ctrlProp" Target="../ctrlProps/ctrlProp226.xml"/><Relationship Id="rId28" Type="http://schemas.openxmlformats.org/officeDocument/2006/relationships/ctrlProp" Target="../ctrlProps/ctrlProp231.xml"/><Relationship Id="rId36" Type="http://schemas.openxmlformats.org/officeDocument/2006/relationships/ctrlProp" Target="../ctrlProps/ctrlProp239.xml"/><Relationship Id="rId10" Type="http://schemas.openxmlformats.org/officeDocument/2006/relationships/ctrlProp" Target="../ctrlProps/ctrlProp213.xml"/><Relationship Id="rId19" Type="http://schemas.openxmlformats.org/officeDocument/2006/relationships/ctrlProp" Target="../ctrlProps/ctrlProp222.xml"/><Relationship Id="rId31" Type="http://schemas.openxmlformats.org/officeDocument/2006/relationships/ctrlProp" Target="../ctrlProps/ctrlProp234.xml"/><Relationship Id="rId4" Type="http://schemas.openxmlformats.org/officeDocument/2006/relationships/ctrlProp" Target="../ctrlProps/ctrlProp207.xml"/><Relationship Id="rId9" Type="http://schemas.openxmlformats.org/officeDocument/2006/relationships/ctrlProp" Target="../ctrlProps/ctrlProp212.xml"/><Relationship Id="rId14" Type="http://schemas.openxmlformats.org/officeDocument/2006/relationships/ctrlProp" Target="../ctrlProps/ctrlProp217.xml"/><Relationship Id="rId22" Type="http://schemas.openxmlformats.org/officeDocument/2006/relationships/ctrlProp" Target="../ctrlProps/ctrlProp225.xml"/><Relationship Id="rId27" Type="http://schemas.openxmlformats.org/officeDocument/2006/relationships/ctrlProp" Target="../ctrlProps/ctrlProp230.xml"/><Relationship Id="rId30" Type="http://schemas.openxmlformats.org/officeDocument/2006/relationships/ctrlProp" Target="../ctrlProps/ctrlProp233.xml"/><Relationship Id="rId35" Type="http://schemas.openxmlformats.org/officeDocument/2006/relationships/ctrlProp" Target="../ctrlProps/ctrlProp238.xml"/><Relationship Id="rId8" Type="http://schemas.openxmlformats.org/officeDocument/2006/relationships/ctrlProp" Target="../ctrlProps/ctrlProp211.xml"/><Relationship Id="rId3"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251.xml"/><Relationship Id="rId18" Type="http://schemas.openxmlformats.org/officeDocument/2006/relationships/ctrlProp" Target="../ctrlProps/ctrlProp256.xml"/><Relationship Id="rId26" Type="http://schemas.openxmlformats.org/officeDocument/2006/relationships/ctrlProp" Target="../ctrlProps/ctrlProp264.xml"/><Relationship Id="rId21" Type="http://schemas.openxmlformats.org/officeDocument/2006/relationships/ctrlProp" Target="../ctrlProps/ctrlProp259.xml"/><Relationship Id="rId34" Type="http://schemas.openxmlformats.org/officeDocument/2006/relationships/ctrlProp" Target="../ctrlProps/ctrlProp272.xml"/><Relationship Id="rId7" Type="http://schemas.openxmlformats.org/officeDocument/2006/relationships/ctrlProp" Target="../ctrlProps/ctrlProp245.xml"/><Relationship Id="rId12" Type="http://schemas.openxmlformats.org/officeDocument/2006/relationships/ctrlProp" Target="../ctrlProps/ctrlProp250.xml"/><Relationship Id="rId17" Type="http://schemas.openxmlformats.org/officeDocument/2006/relationships/ctrlProp" Target="../ctrlProps/ctrlProp255.xml"/><Relationship Id="rId25" Type="http://schemas.openxmlformats.org/officeDocument/2006/relationships/ctrlProp" Target="../ctrlProps/ctrlProp263.xml"/><Relationship Id="rId33" Type="http://schemas.openxmlformats.org/officeDocument/2006/relationships/ctrlProp" Target="../ctrlProps/ctrlProp271.xml"/><Relationship Id="rId38" Type="http://schemas.openxmlformats.org/officeDocument/2006/relationships/ctrlProp" Target="../ctrlProps/ctrlProp276.xml"/><Relationship Id="rId2" Type="http://schemas.openxmlformats.org/officeDocument/2006/relationships/drawing" Target="../drawings/drawing7.xml"/><Relationship Id="rId16" Type="http://schemas.openxmlformats.org/officeDocument/2006/relationships/ctrlProp" Target="../ctrlProps/ctrlProp254.xml"/><Relationship Id="rId20" Type="http://schemas.openxmlformats.org/officeDocument/2006/relationships/ctrlProp" Target="../ctrlProps/ctrlProp258.xml"/><Relationship Id="rId29" Type="http://schemas.openxmlformats.org/officeDocument/2006/relationships/ctrlProp" Target="../ctrlProps/ctrlProp267.xml"/><Relationship Id="rId1" Type="http://schemas.openxmlformats.org/officeDocument/2006/relationships/printerSettings" Target="../printerSettings/printerSettings8.bin"/><Relationship Id="rId6" Type="http://schemas.openxmlformats.org/officeDocument/2006/relationships/ctrlProp" Target="../ctrlProps/ctrlProp244.xml"/><Relationship Id="rId11" Type="http://schemas.openxmlformats.org/officeDocument/2006/relationships/ctrlProp" Target="../ctrlProps/ctrlProp249.xml"/><Relationship Id="rId24" Type="http://schemas.openxmlformats.org/officeDocument/2006/relationships/ctrlProp" Target="../ctrlProps/ctrlProp262.xml"/><Relationship Id="rId32" Type="http://schemas.openxmlformats.org/officeDocument/2006/relationships/ctrlProp" Target="../ctrlProps/ctrlProp270.xml"/><Relationship Id="rId37" Type="http://schemas.openxmlformats.org/officeDocument/2006/relationships/ctrlProp" Target="../ctrlProps/ctrlProp275.xml"/><Relationship Id="rId5" Type="http://schemas.openxmlformats.org/officeDocument/2006/relationships/ctrlProp" Target="../ctrlProps/ctrlProp243.xml"/><Relationship Id="rId15" Type="http://schemas.openxmlformats.org/officeDocument/2006/relationships/ctrlProp" Target="../ctrlProps/ctrlProp253.xml"/><Relationship Id="rId23" Type="http://schemas.openxmlformats.org/officeDocument/2006/relationships/ctrlProp" Target="../ctrlProps/ctrlProp261.xml"/><Relationship Id="rId28" Type="http://schemas.openxmlformats.org/officeDocument/2006/relationships/ctrlProp" Target="../ctrlProps/ctrlProp266.xml"/><Relationship Id="rId36" Type="http://schemas.openxmlformats.org/officeDocument/2006/relationships/ctrlProp" Target="../ctrlProps/ctrlProp274.xml"/><Relationship Id="rId10" Type="http://schemas.openxmlformats.org/officeDocument/2006/relationships/ctrlProp" Target="../ctrlProps/ctrlProp248.xml"/><Relationship Id="rId19" Type="http://schemas.openxmlformats.org/officeDocument/2006/relationships/ctrlProp" Target="../ctrlProps/ctrlProp257.xml"/><Relationship Id="rId31" Type="http://schemas.openxmlformats.org/officeDocument/2006/relationships/ctrlProp" Target="../ctrlProps/ctrlProp269.xml"/><Relationship Id="rId4" Type="http://schemas.openxmlformats.org/officeDocument/2006/relationships/ctrlProp" Target="../ctrlProps/ctrlProp242.xml"/><Relationship Id="rId9" Type="http://schemas.openxmlformats.org/officeDocument/2006/relationships/ctrlProp" Target="../ctrlProps/ctrlProp247.xml"/><Relationship Id="rId14" Type="http://schemas.openxmlformats.org/officeDocument/2006/relationships/ctrlProp" Target="../ctrlProps/ctrlProp252.xml"/><Relationship Id="rId22" Type="http://schemas.openxmlformats.org/officeDocument/2006/relationships/ctrlProp" Target="../ctrlProps/ctrlProp260.xml"/><Relationship Id="rId27" Type="http://schemas.openxmlformats.org/officeDocument/2006/relationships/ctrlProp" Target="../ctrlProps/ctrlProp265.xml"/><Relationship Id="rId30" Type="http://schemas.openxmlformats.org/officeDocument/2006/relationships/ctrlProp" Target="../ctrlProps/ctrlProp268.xml"/><Relationship Id="rId35" Type="http://schemas.openxmlformats.org/officeDocument/2006/relationships/ctrlProp" Target="../ctrlProps/ctrlProp273.xml"/><Relationship Id="rId8" Type="http://schemas.openxmlformats.org/officeDocument/2006/relationships/ctrlProp" Target="../ctrlProps/ctrlProp246.xml"/><Relationship Id="rId3"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rgb="FF00B050"/>
    <pageSetUpPr fitToPage="1"/>
  </sheetPr>
  <dimension ref="B1:K109"/>
  <sheetViews>
    <sheetView showGridLines="0" zoomScaleNormal="100" workbookViewId="0">
      <selection activeCell="B1" sqref="B1:K3"/>
    </sheetView>
  </sheetViews>
  <sheetFormatPr defaultColWidth="9.28515625" defaultRowHeight="12.75" x14ac:dyDescent="0.2"/>
  <cols>
    <col min="1" max="1" width="2.7109375" style="105" customWidth="1"/>
    <col min="2" max="16384" width="9.28515625" style="105"/>
  </cols>
  <sheetData>
    <row r="1" spans="2:11" ht="18" customHeight="1" x14ac:dyDescent="0.2">
      <c r="B1" s="460" t="s">
        <v>285</v>
      </c>
      <c r="C1" s="460"/>
      <c r="D1" s="460"/>
      <c r="E1" s="460"/>
      <c r="F1" s="460"/>
      <c r="G1" s="460"/>
      <c r="H1" s="460"/>
      <c r="I1" s="460"/>
      <c r="J1" s="460"/>
      <c r="K1" s="460"/>
    </row>
    <row r="2" spans="2:11" ht="18" customHeight="1" x14ac:dyDescent="0.2">
      <c r="B2" s="460"/>
      <c r="C2" s="460"/>
      <c r="D2" s="460"/>
      <c r="E2" s="460"/>
      <c r="F2" s="460"/>
      <c r="G2" s="460"/>
      <c r="H2" s="460"/>
      <c r="I2" s="460"/>
      <c r="J2" s="460"/>
      <c r="K2" s="460"/>
    </row>
    <row r="3" spans="2:11" ht="18" customHeight="1" x14ac:dyDescent="0.2">
      <c r="B3" s="460"/>
      <c r="C3" s="460"/>
      <c r="D3" s="460"/>
      <c r="E3" s="460"/>
      <c r="F3" s="460"/>
      <c r="G3" s="460"/>
      <c r="H3" s="460"/>
      <c r="I3" s="460"/>
      <c r="J3" s="460"/>
      <c r="K3" s="460"/>
    </row>
    <row r="4" spans="2:11" x14ac:dyDescent="0.2">
      <c r="B4" s="461" t="s">
        <v>473</v>
      </c>
      <c r="C4" s="461"/>
      <c r="D4" s="461"/>
      <c r="E4" s="461"/>
      <c r="F4" s="461"/>
      <c r="G4" s="461"/>
      <c r="H4" s="461"/>
      <c r="I4" s="461"/>
      <c r="J4" s="461"/>
      <c r="K4" s="461"/>
    </row>
    <row r="5" spans="2:11" x14ac:dyDescent="0.2">
      <c r="B5" s="461"/>
      <c r="C5" s="461"/>
      <c r="D5" s="461"/>
      <c r="E5" s="461"/>
      <c r="F5" s="461"/>
      <c r="G5" s="461"/>
      <c r="H5" s="461"/>
      <c r="I5" s="461"/>
      <c r="J5" s="461"/>
      <c r="K5" s="461"/>
    </row>
    <row r="6" spans="2:11" x14ac:dyDescent="0.2">
      <c r="B6" s="461"/>
      <c r="C6" s="461"/>
      <c r="D6" s="461"/>
      <c r="E6" s="461"/>
      <c r="F6" s="461"/>
      <c r="G6" s="461"/>
      <c r="H6" s="461"/>
      <c r="I6" s="461"/>
      <c r="J6" s="461"/>
      <c r="K6" s="461"/>
    </row>
    <row r="7" spans="2:11" x14ac:dyDescent="0.2">
      <c r="B7" s="461"/>
      <c r="C7" s="461"/>
      <c r="D7" s="461"/>
      <c r="E7" s="461"/>
      <c r="F7" s="461"/>
      <c r="G7" s="461"/>
      <c r="H7" s="461"/>
      <c r="I7" s="461"/>
      <c r="J7" s="461"/>
      <c r="K7" s="461"/>
    </row>
    <row r="8" spans="2:11" x14ac:dyDescent="0.2">
      <c r="B8" s="461"/>
      <c r="C8" s="461"/>
      <c r="D8" s="461"/>
      <c r="E8" s="461"/>
      <c r="F8" s="461"/>
      <c r="G8" s="461"/>
      <c r="H8" s="461"/>
      <c r="I8" s="461"/>
      <c r="J8" s="461"/>
      <c r="K8" s="461"/>
    </row>
    <row r="9" spans="2:11" x14ac:dyDescent="0.2">
      <c r="B9" s="461"/>
      <c r="C9" s="461"/>
      <c r="D9" s="461"/>
      <c r="E9" s="461"/>
      <c r="F9" s="461"/>
      <c r="G9" s="461"/>
      <c r="H9" s="461"/>
      <c r="I9" s="461"/>
      <c r="J9" s="461"/>
      <c r="K9" s="461"/>
    </row>
    <row r="10" spans="2:11" x14ac:dyDescent="0.2">
      <c r="B10" s="461"/>
      <c r="C10" s="461"/>
      <c r="D10" s="461"/>
      <c r="E10" s="461"/>
      <c r="F10" s="461"/>
      <c r="G10" s="461"/>
      <c r="H10" s="461"/>
      <c r="I10" s="461"/>
      <c r="J10" s="461"/>
      <c r="K10" s="461"/>
    </row>
    <row r="11" spans="2:11" x14ac:dyDescent="0.2">
      <c r="B11" s="461"/>
      <c r="C11" s="461"/>
      <c r="D11" s="461"/>
      <c r="E11" s="461"/>
      <c r="F11" s="461"/>
      <c r="G11" s="461"/>
      <c r="H11" s="461"/>
      <c r="I11" s="461"/>
      <c r="J11" s="461"/>
      <c r="K11" s="461"/>
    </row>
    <row r="12" spans="2:11" x14ac:dyDescent="0.2">
      <c r="B12" s="461"/>
      <c r="C12" s="461"/>
      <c r="D12" s="461"/>
      <c r="E12" s="461"/>
      <c r="F12" s="461"/>
      <c r="G12" s="461"/>
      <c r="H12" s="461"/>
      <c r="I12" s="461"/>
      <c r="J12" s="461"/>
      <c r="K12" s="461"/>
    </row>
    <row r="13" spans="2:11" x14ac:dyDescent="0.2">
      <c r="B13" s="461"/>
      <c r="C13" s="461"/>
      <c r="D13" s="461"/>
      <c r="E13" s="461"/>
      <c r="F13" s="461"/>
      <c r="G13" s="461"/>
      <c r="H13" s="461"/>
      <c r="I13" s="461"/>
      <c r="J13" s="461"/>
      <c r="K13" s="461"/>
    </row>
    <row r="14" spans="2:11" ht="26.25" customHeight="1" x14ac:dyDescent="0.2">
      <c r="B14" s="461" t="s">
        <v>474</v>
      </c>
      <c r="C14" s="461"/>
      <c r="D14" s="461"/>
      <c r="E14" s="461"/>
      <c r="F14" s="461"/>
      <c r="G14" s="461"/>
      <c r="H14" s="461"/>
      <c r="I14" s="461"/>
      <c r="J14" s="461"/>
      <c r="K14" s="461"/>
    </row>
    <row r="15" spans="2:11" x14ac:dyDescent="0.2">
      <c r="B15" s="458" t="s">
        <v>475</v>
      </c>
      <c r="C15" s="458"/>
      <c r="D15" s="458"/>
      <c r="E15" s="458"/>
      <c r="F15" s="458"/>
      <c r="G15" s="458"/>
      <c r="H15" s="458"/>
      <c r="I15" s="458"/>
      <c r="J15" s="458"/>
      <c r="K15" s="458"/>
    </row>
    <row r="16" spans="2:11" x14ac:dyDescent="0.2">
      <c r="B16" s="458"/>
      <c r="C16" s="458"/>
      <c r="D16" s="458"/>
      <c r="E16" s="458"/>
      <c r="F16" s="458"/>
      <c r="G16" s="458"/>
      <c r="H16" s="458"/>
      <c r="I16" s="458"/>
      <c r="J16" s="458"/>
      <c r="K16" s="458"/>
    </row>
    <row r="17" spans="2:11" x14ac:dyDescent="0.2">
      <c r="B17" s="458"/>
      <c r="C17" s="458"/>
      <c r="D17" s="458"/>
      <c r="E17" s="458"/>
      <c r="F17" s="458"/>
      <c r="G17" s="458"/>
      <c r="H17" s="458"/>
      <c r="I17" s="458"/>
      <c r="J17" s="458"/>
      <c r="K17" s="458"/>
    </row>
    <row r="18" spans="2:11" x14ac:dyDescent="0.2">
      <c r="B18" s="458"/>
      <c r="C18" s="458"/>
      <c r="D18" s="458"/>
      <c r="E18" s="458"/>
      <c r="F18" s="458"/>
      <c r="G18" s="458"/>
      <c r="H18" s="458"/>
      <c r="I18" s="458"/>
      <c r="J18" s="458"/>
      <c r="K18" s="458"/>
    </row>
    <row r="19" spans="2:11" x14ac:dyDescent="0.2">
      <c r="B19" s="458"/>
      <c r="C19" s="458"/>
      <c r="D19" s="458"/>
      <c r="E19" s="458"/>
      <c r="F19" s="458"/>
      <c r="G19" s="458"/>
      <c r="H19" s="458"/>
      <c r="I19" s="458"/>
      <c r="J19" s="458"/>
      <c r="K19" s="458"/>
    </row>
    <row r="20" spans="2:11" x14ac:dyDescent="0.2">
      <c r="B20" s="458"/>
      <c r="C20" s="458"/>
      <c r="D20" s="458"/>
      <c r="E20" s="458"/>
      <c r="F20" s="458"/>
      <c r="G20" s="458"/>
      <c r="H20" s="458"/>
      <c r="I20" s="458"/>
      <c r="J20" s="458"/>
      <c r="K20" s="458"/>
    </row>
    <row r="21" spans="2:11" x14ac:dyDescent="0.2">
      <c r="B21" s="458"/>
      <c r="C21" s="458"/>
      <c r="D21" s="458"/>
      <c r="E21" s="458"/>
      <c r="F21" s="458"/>
      <c r="G21" s="458"/>
      <c r="H21" s="458"/>
      <c r="I21" s="458"/>
      <c r="J21" s="458"/>
      <c r="K21" s="458"/>
    </row>
    <row r="22" spans="2:11" x14ac:dyDescent="0.2">
      <c r="B22" s="458"/>
      <c r="C22" s="458"/>
      <c r="D22" s="458"/>
      <c r="E22" s="458"/>
      <c r="F22" s="458"/>
      <c r="G22" s="458"/>
      <c r="H22" s="458"/>
      <c r="I22" s="458"/>
      <c r="J22" s="458"/>
      <c r="K22" s="458"/>
    </row>
    <row r="23" spans="2:11" x14ac:dyDescent="0.2">
      <c r="B23" s="458"/>
      <c r="C23" s="458"/>
      <c r="D23" s="458"/>
      <c r="E23" s="458"/>
      <c r="F23" s="458"/>
      <c r="G23" s="458"/>
      <c r="H23" s="458"/>
      <c r="I23" s="458"/>
      <c r="J23" s="458"/>
      <c r="K23" s="458"/>
    </row>
    <row r="24" spans="2:11" x14ac:dyDescent="0.2">
      <c r="B24" s="458"/>
      <c r="C24" s="458"/>
      <c r="D24" s="458"/>
      <c r="E24" s="458"/>
      <c r="F24" s="458"/>
      <c r="G24" s="458"/>
      <c r="H24" s="458"/>
      <c r="I24" s="458"/>
      <c r="J24" s="458"/>
      <c r="K24" s="458"/>
    </row>
    <row r="25" spans="2:11" x14ac:dyDescent="0.2">
      <c r="B25" s="458"/>
      <c r="C25" s="458"/>
      <c r="D25" s="458"/>
      <c r="E25" s="458"/>
      <c r="F25" s="458"/>
      <c r="G25" s="458"/>
      <c r="H25" s="458"/>
      <c r="I25" s="458"/>
      <c r="J25" s="458"/>
      <c r="K25" s="458"/>
    </row>
    <row r="26" spans="2:11" x14ac:dyDescent="0.2">
      <c r="B26" s="458"/>
      <c r="C26" s="458"/>
      <c r="D26" s="458"/>
      <c r="E26" s="458"/>
      <c r="F26" s="458"/>
      <c r="G26" s="458"/>
      <c r="H26" s="458"/>
      <c r="I26" s="458"/>
      <c r="J26" s="458"/>
      <c r="K26" s="458"/>
    </row>
    <row r="27" spans="2:11" x14ac:dyDescent="0.2">
      <c r="B27" s="458"/>
      <c r="C27" s="458"/>
      <c r="D27" s="458"/>
      <c r="E27" s="458"/>
      <c r="F27" s="458"/>
      <c r="G27" s="458"/>
      <c r="H27" s="458"/>
      <c r="I27" s="458"/>
      <c r="J27" s="458"/>
      <c r="K27" s="458"/>
    </row>
    <row r="28" spans="2:11" x14ac:dyDescent="0.2">
      <c r="B28" s="458"/>
      <c r="C28" s="458"/>
      <c r="D28" s="458"/>
      <c r="E28" s="458"/>
      <c r="F28" s="458"/>
      <c r="G28" s="458"/>
      <c r="H28" s="458"/>
      <c r="I28" s="458"/>
      <c r="J28" s="458"/>
      <c r="K28" s="458"/>
    </row>
    <row r="29" spans="2:11" x14ac:dyDescent="0.2">
      <c r="B29" s="458"/>
      <c r="C29" s="458"/>
      <c r="D29" s="458"/>
      <c r="E29" s="458"/>
      <c r="F29" s="458"/>
      <c r="G29" s="458"/>
      <c r="H29" s="458"/>
      <c r="I29" s="458"/>
      <c r="J29" s="458"/>
      <c r="K29" s="458"/>
    </row>
    <row r="30" spans="2:11" x14ac:dyDescent="0.2">
      <c r="B30" s="458"/>
      <c r="C30" s="458"/>
      <c r="D30" s="458"/>
      <c r="E30" s="458"/>
      <c r="F30" s="458"/>
      <c r="G30" s="458"/>
      <c r="H30" s="458"/>
      <c r="I30" s="458"/>
      <c r="J30" s="458"/>
      <c r="K30" s="458"/>
    </row>
    <row r="31" spans="2:11" x14ac:dyDescent="0.2">
      <c r="B31" s="458"/>
      <c r="C31" s="458"/>
      <c r="D31" s="458"/>
      <c r="E31" s="458"/>
      <c r="F31" s="458"/>
      <c r="G31" s="458"/>
      <c r="H31" s="458"/>
      <c r="I31" s="458"/>
      <c r="J31" s="458"/>
      <c r="K31" s="458"/>
    </row>
    <row r="32" spans="2:11" x14ac:dyDescent="0.2">
      <c r="B32" s="458"/>
      <c r="C32" s="458"/>
      <c r="D32" s="458"/>
      <c r="E32" s="458"/>
      <c r="F32" s="458"/>
      <c r="G32" s="458"/>
      <c r="H32" s="458"/>
      <c r="I32" s="458"/>
      <c r="J32" s="458"/>
      <c r="K32" s="458"/>
    </row>
    <row r="33" spans="2:11" x14ac:dyDescent="0.2">
      <c r="B33" s="458"/>
      <c r="C33" s="458"/>
      <c r="D33" s="458"/>
      <c r="E33" s="458"/>
      <c r="F33" s="458"/>
      <c r="G33" s="458"/>
      <c r="H33" s="458"/>
      <c r="I33" s="458"/>
      <c r="J33" s="458"/>
      <c r="K33" s="458"/>
    </row>
    <row r="34" spans="2:11" x14ac:dyDescent="0.2">
      <c r="B34" s="458"/>
      <c r="C34" s="458"/>
      <c r="D34" s="458"/>
      <c r="E34" s="458"/>
      <c r="F34" s="458"/>
      <c r="G34" s="458"/>
      <c r="H34" s="458"/>
      <c r="I34" s="458"/>
      <c r="J34" s="458"/>
      <c r="K34" s="458"/>
    </row>
    <row r="35" spans="2:11" x14ac:dyDescent="0.2">
      <c r="B35" s="458"/>
      <c r="C35" s="458"/>
      <c r="D35" s="458"/>
      <c r="E35" s="458"/>
      <c r="F35" s="458"/>
      <c r="G35" s="458"/>
      <c r="H35" s="458"/>
      <c r="I35" s="458"/>
      <c r="J35" s="458"/>
      <c r="K35" s="458"/>
    </row>
    <row r="36" spans="2:11" x14ac:dyDescent="0.2">
      <c r="B36" s="458"/>
      <c r="C36" s="458"/>
      <c r="D36" s="458"/>
      <c r="E36" s="458"/>
      <c r="F36" s="458"/>
      <c r="G36" s="458"/>
      <c r="H36" s="458"/>
      <c r="I36" s="458"/>
      <c r="J36" s="458"/>
      <c r="K36" s="458"/>
    </row>
    <row r="37" spans="2:11" x14ac:dyDescent="0.2">
      <c r="B37" s="458"/>
      <c r="C37" s="458"/>
      <c r="D37" s="458"/>
      <c r="E37" s="458"/>
      <c r="F37" s="458"/>
      <c r="G37" s="458"/>
      <c r="H37" s="458"/>
      <c r="I37" s="458"/>
      <c r="J37" s="458"/>
      <c r="K37" s="458"/>
    </row>
    <row r="38" spans="2:11" x14ac:dyDescent="0.2">
      <c r="B38" s="458"/>
      <c r="C38" s="458"/>
      <c r="D38" s="458"/>
      <c r="E38" s="458"/>
      <c r="F38" s="458"/>
      <c r="G38" s="458"/>
      <c r="H38" s="458"/>
      <c r="I38" s="458"/>
      <c r="J38" s="458"/>
      <c r="K38" s="458"/>
    </row>
    <row r="39" spans="2:11" x14ac:dyDescent="0.2">
      <c r="B39" s="458"/>
      <c r="C39" s="458"/>
      <c r="D39" s="458"/>
      <c r="E39" s="458"/>
      <c r="F39" s="458"/>
      <c r="G39" s="458"/>
      <c r="H39" s="458"/>
      <c r="I39" s="458"/>
      <c r="J39" s="458"/>
      <c r="K39" s="458"/>
    </row>
    <row r="40" spans="2:11" x14ac:dyDescent="0.2">
      <c r="B40" s="458"/>
      <c r="C40" s="458"/>
      <c r="D40" s="458"/>
      <c r="E40" s="458"/>
      <c r="F40" s="458"/>
      <c r="G40" s="458"/>
      <c r="H40" s="458"/>
      <c r="I40" s="458"/>
      <c r="J40" s="458"/>
      <c r="K40" s="458"/>
    </row>
    <row r="41" spans="2:11" x14ac:dyDescent="0.2">
      <c r="B41" s="458"/>
      <c r="C41" s="458"/>
      <c r="D41" s="458"/>
      <c r="E41" s="458"/>
      <c r="F41" s="458"/>
      <c r="G41" s="458"/>
      <c r="H41" s="458"/>
      <c r="I41" s="458"/>
      <c r="J41" s="458"/>
      <c r="K41" s="458"/>
    </row>
    <row r="42" spans="2:11" x14ac:dyDescent="0.2">
      <c r="B42" s="458"/>
      <c r="C42" s="458"/>
      <c r="D42" s="458"/>
      <c r="E42" s="458"/>
      <c r="F42" s="458"/>
      <c r="G42" s="458"/>
      <c r="H42" s="458"/>
      <c r="I42" s="458"/>
      <c r="J42" s="458"/>
      <c r="K42" s="458"/>
    </row>
    <row r="43" spans="2:11" x14ac:dyDescent="0.2">
      <c r="B43" s="458"/>
      <c r="C43" s="458"/>
      <c r="D43" s="458"/>
      <c r="E43" s="458"/>
      <c r="F43" s="458"/>
      <c r="G43" s="458"/>
      <c r="H43" s="458"/>
      <c r="I43" s="458"/>
      <c r="J43" s="458"/>
      <c r="K43" s="458"/>
    </row>
    <row r="44" spans="2:11" x14ac:dyDescent="0.2">
      <c r="B44" s="458"/>
      <c r="C44" s="458"/>
      <c r="D44" s="458"/>
      <c r="E44" s="458"/>
      <c r="F44" s="458"/>
      <c r="G44" s="458"/>
      <c r="H44" s="458"/>
      <c r="I44" s="458"/>
      <c r="J44" s="458"/>
      <c r="K44" s="458"/>
    </row>
    <row r="45" spans="2:11" x14ac:dyDescent="0.2">
      <c r="B45" s="458"/>
      <c r="C45" s="458"/>
      <c r="D45" s="458"/>
      <c r="E45" s="458"/>
      <c r="F45" s="458"/>
      <c r="G45" s="458"/>
      <c r="H45" s="458"/>
      <c r="I45" s="458"/>
      <c r="J45" s="458"/>
      <c r="K45" s="458"/>
    </row>
    <row r="46" spans="2:11" x14ac:dyDescent="0.2">
      <c r="B46" s="458"/>
      <c r="C46" s="458"/>
      <c r="D46" s="458"/>
      <c r="E46" s="458"/>
      <c r="F46" s="458"/>
      <c r="G46" s="458"/>
      <c r="H46" s="458"/>
      <c r="I46" s="458"/>
      <c r="J46" s="458"/>
      <c r="K46" s="458"/>
    </row>
    <row r="47" spans="2:11" x14ac:dyDescent="0.2">
      <c r="B47" s="458"/>
      <c r="C47" s="458"/>
      <c r="D47" s="458"/>
      <c r="E47" s="458"/>
      <c r="F47" s="458"/>
      <c r="G47" s="458"/>
      <c r="H47" s="458"/>
      <c r="I47" s="458"/>
      <c r="J47" s="458"/>
      <c r="K47" s="458"/>
    </row>
    <row r="48" spans="2:11" x14ac:dyDescent="0.2">
      <c r="B48" s="458"/>
      <c r="C48" s="458"/>
      <c r="D48" s="458"/>
      <c r="E48" s="458"/>
      <c r="F48" s="458"/>
      <c r="G48" s="458"/>
      <c r="H48" s="458"/>
      <c r="I48" s="458"/>
      <c r="J48" s="458"/>
      <c r="K48" s="458"/>
    </row>
    <row r="49" spans="2:11" x14ac:dyDescent="0.2">
      <c r="B49" s="458"/>
      <c r="C49" s="458"/>
      <c r="D49" s="458"/>
      <c r="E49" s="458"/>
      <c r="F49" s="458"/>
      <c r="G49" s="458"/>
      <c r="H49" s="458"/>
      <c r="I49" s="458"/>
      <c r="J49" s="458"/>
      <c r="K49" s="458"/>
    </row>
    <row r="50" spans="2:11" x14ac:dyDescent="0.2">
      <c r="B50" s="458"/>
      <c r="C50" s="458"/>
      <c r="D50" s="458"/>
      <c r="E50" s="458"/>
      <c r="F50" s="458"/>
      <c r="G50" s="458"/>
      <c r="H50" s="458"/>
      <c r="I50" s="458"/>
      <c r="J50" s="458"/>
      <c r="K50" s="458"/>
    </row>
    <row r="51" spans="2:11" x14ac:dyDescent="0.2">
      <c r="B51" s="458"/>
      <c r="C51" s="458"/>
      <c r="D51" s="458"/>
      <c r="E51" s="458"/>
      <c r="F51" s="458"/>
      <c r="G51" s="458"/>
      <c r="H51" s="458"/>
      <c r="I51" s="458"/>
      <c r="J51" s="458"/>
      <c r="K51" s="458"/>
    </row>
    <row r="52" spans="2:11" x14ac:dyDescent="0.2">
      <c r="B52" s="458"/>
      <c r="C52" s="458"/>
      <c r="D52" s="458"/>
      <c r="E52" s="458"/>
      <c r="F52" s="458"/>
      <c r="G52" s="458"/>
      <c r="H52" s="458"/>
      <c r="I52" s="458"/>
      <c r="J52" s="458"/>
      <c r="K52" s="458"/>
    </row>
    <row r="53" spans="2:11" x14ac:dyDescent="0.2">
      <c r="B53" s="458"/>
      <c r="C53" s="458"/>
      <c r="D53" s="458"/>
      <c r="E53" s="458"/>
      <c r="F53" s="458"/>
      <c r="G53" s="458"/>
      <c r="H53" s="458"/>
      <c r="I53" s="458"/>
      <c r="J53" s="458"/>
      <c r="K53" s="458"/>
    </row>
    <row r="54" spans="2:11" x14ac:dyDescent="0.2">
      <c r="B54" s="458"/>
      <c r="C54" s="458"/>
      <c r="D54" s="458"/>
      <c r="E54" s="458"/>
      <c r="F54" s="458"/>
      <c r="G54" s="458"/>
      <c r="H54" s="458"/>
      <c r="I54" s="458"/>
      <c r="J54" s="458"/>
      <c r="K54" s="458"/>
    </row>
    <row r="55" spans="2:11" x14ac:dyDescent="0.2">
      <c r="B55" s="458"/>
      <c r="C55" s="458"/>
      <c r="D55" s="458"/>
      <c r="E55" s="458"/>
      <c r="F55" s="458"/>
      <c r="G55" s="458"/>
      <c r="H55" s="458"/>
      <c r="I55" s="458"/>
      <c r="J55" s="458"/>
      <c r="K55" s="458"/>
    </row>
    <row r="56" spans="2:11" x14ac:dyDescent="0.2">
      <c r="B56" s="458"/>
      <c r="C56" s="458"/>
      <c r="D56" s="458"/>
      <c r="E56" s="458"/>
      <c r="F56" s="458"/>
      <c r="G56" s="458"/>
      <c r="H56" s="458"/>
      <c r="I56" s="458"/>
      <c r="J56" s="458"/>
      <c r="K56" s="458"/>
    </row>
    <row r="57" spans="2:11" x14ac:dyDescent="0.2">
      <c r="B57" s="458"/>
      <c r="C57" s="458"/>
      <c r="D57" s="458"/>
      <c r="E57" s="458"/>
      <c r="F57" s="458"/>
      <c r="G57" s="458"/>
      <c r="H57" s="458"/>
      <c r="I57" s="458"/>
      <c r="J57" s="458"/>
      <c r="K57" s="458"/>
    </row>
    <row r="58" spans="2:11" x14ac:dyDescent="0.2">
      <c r="B58" s="458"/>
      <c r="C58" s="458"/>
      <c r="D58" s="458"/>
      <c r="E58" s="458"/>
      <c r="F58" s="458"/>
      <c r="G58" s="458"/>
      <c r="H58" s="458"/>
      <c r="I58" s="458"/>
      <c r="J58" s="458"/>
      <c r="K58" s="458"/>
    </row>
    <row r="59" spans="2:11" x14ac:dyDescent="0.2">
      <c r="B59" s="458"/>
      <c r="C59" s="458"/>
      <c r="D59" s="458"/>
      <c r="E59" s="458"/>
      <c r="F59" s="458"/>
      <c r="G59" s="458"/>
      <c r="H59" s="458"/>
      <c r="I59" s="458"/>
      <c r="J59" s="458"/>
      <c r="K59" s="458"/>
    </row>
    <row r="60" spans="2:11" x14ac:dyDescent="0.2">
      <c r="B60" s="458"/>
      <c r="C60" s="458"/>
      <c r="D60" s="458"/>
      <c r="E60" s="458"/>
      <c r="F60" s="458"/>
      <c r="G60" s="458"/>
      <c r="H60" s="458"/>
      <c r="I60" s="458"/>
      <c r="J60" s="458"/>
      <c r="K60" s="458"/>
    </row>
    <row r="61" spans="2:11" x14ac:dyDescent="0.2">
      <c r="B61" s="458"/>
      <c r="C61" s="458"/>
      <c r="D61" s="458"/>
      <c r="E61" s="458"/>
      <c r="F61" s="458"/>
      <c r="G61" s="458"/>
      <c r="H61" s="458"/>
      <c r="I61" s="458"/>
      <c r="J61" s="458"/>
      <c r="K61" s="458"/>
    </row>
    <row r="62" spans="2:11" x14ac:dyDescent="0.2">
      <c r="B62" s="458"/>
      <c r="C62" s="458"/>
      <c r="D62" s="458"/>
      <c r="E62" s="458"/>
      <c r="F62" s="458"/>
      <c r="G62" s="458"/>
      <c r="H62" s="458"/>
      <c r="I62" s="458"/>
      <c r="J62" s="458"/>
      <c r="K62" s="458"/>
    </row>
    <row r="63" spans="2:11" x14ac:dyDescent="0.2">
      <c r="B63" s="458"/>
      <c r="C63" s="458"/>
      <c r="D63" s="458"/>
      <c r="E63" s="458"/>
      <c r="F63" s="458"/>
      <c r="G63" s="458"/>
      <c r="H63" s="458"/>
      <c r="I63" s="458"/>
      <c r="J63" s="458"/>
      <c r="K63" s="458"/>
    </row>
    <row r="64" spans="2:11" x14ac:dyDescent="0.2">
      <c r="B64" s="458"/>
      <c r="C64" s="458"/>
      <c r="D64" s="458"/>
      <c r="E64" s="458"/>
      <c r="F64" s="458"/>
      <c r="G64" s="458"/>
      <c r="H64" s="458"/>
      <c r="I64" s="458"/>
      <c r="J64" s="458"/>
      <c r="K64" s="458"/>
    </row>
    <row r="65" spans="2:11" x14ac:dyDescent="0.2">
      <c r="B65" s="458"/>
      <c r="C65" s="458"/>
      <c r="D65" s="458"/>
      <c r="E65" s="458"/>
      <c r="F65" s="458"/>
      <c r="G65" s="458"/>
      <c r="H65" s="458"/>
      <c r="I65" s="458"/>
      <c r="J65" s="458"/>
      <c r="K65" s="458"/>
    </row>
    <row r="66" spans="2:11" x14ac:dyDescent="0.2">
      <c r="B66" s="458"/>
      <c r="C66" s="458"/>
      <c r="D66" s="458"/>
      <c r="E66" s="458"/>
      <c r="F66" s="458"/>
      <c r="G66" s="458"/>
      <c r="H66" s="458"/>
      <c r="I66" s="458"/>
      <c r="J66" s="458"/>
      <c r="K66" s="458"/>
    </row>
    <row r="67" spans="2:11" x14ac:dyDescent="0.2">
      <c r="B67" s="458"/>
      <c r="C67" s="458"/>
      <c r="D67" s="458"/>
      <c r="E67" s="458"/>
      <c r="F67" s="458"/>
      <c r="G67" s="458"/>
      <c r="H67" s="458"/>
      <c r="I67" s="458"/>
      <c r="J67" s="458"/>
      <c r="K67" s="458"/>
    </row>
    <row r="68" spans="2:11" x14ac:dyDescent="0.2">
      <c r="B68" s="458"/>
      <c r="C68" s="458"/>
      <c r="D68" s="458"/>
      <c r="E68" s="458"/>
      <c r="F68" s="458"/>
      <c r="G68" s="458"/>
      <c r="H68" s="458"/>
      <c r="I68" s="458"/>
      <c r="J68" s="458"/>
      <c r="K68" s="458"/>
    </row>
    <row r="69" spans="2:11" ht="15.75" x14ac:dyDescent="0.25">
      <c r="B69" s="456" t="s">
        <v>238</v>
      </c>
      <c r="C69" s="457"/>
      <c r="D69" s="457"/>
      <c r="E69" s="457"/>
      <c r="F69" s="457"/>
      <c r="G69" s="457"/>
      <c r="H69" s="457"/>
      <c r="I69" s="457"/>
      <c r="J69" s="457"/>
      <c r="K69" s="457"/>
    </row>
    <row r="70" spans="2:11" x14ac:dyDescent="0.2">
      <c r="B70" s="458" t="s">
        <v>476</v>
      </c>
      <c r="C70" s="458"/>
      <c r="D70" s="458"/>
      <c r="E70" s="458"/>
      <c r="F70" s="458"/>
      <c r="G70" s="458"/>
      <c r="H70" s="458"/>
      <c r="I70" s="458"/>
      <c r="J70" s="458"/>
      <c r="K70" s="458"/>
    </row>
    <row r="71" spans="2:11" x14ac:dyDescent="0.2">
      <c r="B71" s="458"/>
      <c r="C71" s="458"/>
      <c r="D71" s="458"/>
      <c r="E71" s="458"/>
      <c r="F71" s="458"/>
      <c r="G71" s="458"/>
      <c r="H71" s="458"/>
      <c r="I71" s="458"/>
      <c r="J71" s="458"/>
      <c r="K71" s="458"/>
    </row>
    <row r="72" spans="2:11" x14ac:dyDescent="0.2">
      <c r="B72" s="458"/>
      <c r="C72" s="458"/>
      <c r="D72" s="458"/>
      <c r="E72" s="458"/>
      <c r="F72" s="458"/>
      <c r="G72" s="458"/>
      <c r="H72" s="458"/>
      <c r="I72" s="458"/>
      <c r="J72" s="458"/>
      <c r="K72" s="458"/>
    </row>
    <row r="73" spans="2:11" x14ac:dyDescent="0.2">
      <c r="B73" s="458"/>
      <c r="C73" s="458"/>
      <c r="D73" s="458"/>
      <c r="E73" s="458"/>
      <c r="F73" s="458"/>
      <c r="G73" s="458"/>
      <c r="H73" s="458"/>
      <c r="I73" s="458"/>
      <c r="J73" s="458"/>
      <c r="K73" s="458"/>
    </row>
    <row r="74" spans="2:11" x14ac:dyDescent="0.2">
      <c r="B74" s="458"/>
      <c r="C74" s="458"/>
      <c r="D74" s="458"/>
      <c r="E74" s="458"/>
      <c r="F74" s="458"/>
      <c r="G74" s="458"/>
      <c r="H74" s="458"/>
      <c r="I74" s="458"/>
      <c r="J74" s="458"/>
      <c r="K74" s="458"/>
    </row>
    <row r="75" spans="2:11" x14ac:dyDescent="0.2">
      <c r="B75" s="458"/>
      <c r="C75" s="458"/>
      <c r="D75" s="458"/>
      <c r="E75" s="458"/>
      <c r="F75" s="458"/>
      <c r="G75" s="458"/>
      <c r="H75" s="458"/>
      <c r="I75" s="458"/>
      <c r="J75" s="458"/>
      <c r="K75" s="458"/>
    </row>
    <row r="76" spans="2:11" x14ac:dyDescent="0.2">
      <c r="B76" s="458"/>
      <c r="C76" s="458"/>
      <c r="D76" s="458"/>
      <c r="E76" s="458"/>
      <c r="F76" s="458"/>
      <c r="G76" s="458"/>
      <c r="H76" s="458"/>
      <c r="I76" s="458"/>
      <c r="J76" s="458"/>
      <c r="K76" s="458"/>
    </row>
    <row r="77" spans="2:11" x14ac:dyDescent="0.2">
      <c r="B77" s="458"/>
      <c r="C77" s="458"/>
      <c r="D77" s="458"/>
      <c r="E77" s="458"/>
      <c r="F77" s="458"/>
      <c r="G77" s="458"/>
      <c r="H77" s="458"/>
      <c r="I77" s="458"/>
      <c r="J77" s="458"/>
      <c r="K77" s="458"/>
    </row>
    <row r="78" spans="2:11" x14ac:dyDescent="0.2">
      <c r="B78" s="458"/>
      <c r="C78" s="458"/>
      <c r="D78" s="458"/>
      <c r="E78" s="458"/>
      <c r="F78" s="458"/>
      <c r="G78" s="458"/>
      <c r="H78" s="458"/>
      <c r="I78" s="458"/>
      <c r="J78" s="458"/>
      <c r="K78" s="458"/>
    </row>
    <row r="79" spans="2:11" x14ac:dyDescent="0.2">
      <c r="B79" s="458"/>
      <c r="C79" s="458"/>
      <c r="D79" s="458"/>
      <c r="E79" s="458"/>
      <c r="F79" s="458"/>
      <c r="G79" s="458"/>
      <c r="H79" s="458"/>
      <c r="I79" s="458"/>
      <c r="J79" s="458"/>
      <c r="K79" s="458"/>
    </row>
    <row r="80" spans="2:11" x14ac:dyDescent="0.2">
      <c r="B80" s="458"/>
      <c r="C80" s="458"/>
      <c r="D80" s="458"/>
      <c r="E80" s="458"/>
      <c r="F80" s="458"/>
      <c r="G80" s="458"/>
      <c r="H80" s="458"/>
      <c r="I80" s="458"/>
      <c r="J80" s="458"/>
      <c r="K80" s="458"/>
    </row>
    <row r="81" spans="2:11" ht="15.75" x14ac:dyDescent="0.25">
      <c r="B81" s="456" t="s">
        <v>239</v>
      </c>
      <c r="C81" s="457"/>
      <c r="D81" s="457"/>
      <c r="E81" s="457"/>
      <c r="F81" s="457"/>
      <c r="G81" s="457"/>
      <c r="H81" s="457"/>
      <c r="I81" s="457"/>
      <c r="J81" s="457"/>
      <c r="K81" s="457"/>
    </row>
    <row r="82" spans="2:11" x14ac:dyDescent="0.2">
      <c r="B82" s="458" t="s">
        <v>477</v>
      </c>
      <c r="C82" s="458"/>
      <c r="D82" s="458"/>
      <c r="E82" s="458"/>
      <c r="F82" s="458"/>
      <c r="G82" s="458"/>
      <c r="H82" s="458"/>
      <c r="I82" s="458"/>
      <c r="J82" s="458"/>
      <c r="K82" s="458"/>
    </row>
    <row r="83" spans="2:11" x14ac:dyDescent="0.2">
      <c r="B83" s="458"/>
      <c r="C83" s="458"/>
      <c r="D83" s="458"/>
      <c r="E83" s="458"/>
      <c r="F83" s="458"/>
      <c r="G83" s="458"/>
      <c r="H83" s="458"/>
      <c r="I83" s="458"/>
      <c r="J83" s="458"/>
      <c r="K83" s="458"/>
    </row>
    <row r="84" spans="2:11" x14ac:dyDescent="0.2">
      <c r="B84" s="458"/>
      <c r="C84" s="458"/>
      <c r="D84" s="458"/>
      <c r="E84" s="458"/>
      <c r="F84" s="458"/>
      <c r="G84" s="458"/>
      <c r="H84" s="458"/>
      <c r="I84" s="458"/>
      <c r="J84" s="458"/>
      <c r="K84" s="458"/>
    </row>
    <row r="85" spans="2:11" x14ac:dyDescent="0.2">
      <c r="B85" s="458"/>
      <c r="C85" s="458"/>
      <c r="D85" s="458"/>
      <c r="E85" s="458"/>
      <c r="F85" s="458"/>
      <c r="G85" s="458"/>
      <c r="H85" s="458"/>
      <c r="I85" s="458"/>
      <c r="J85" s="458"/>
      <c r="K85" s="458"/>
    </row>
    <row r="86" spans="2:11" x14ac:dyDescent="0.2">
      <c r="B86" s="458"/>
      <c r="C86" s="458"/>
      <c r="D86" s="458"/>
      <c r="E86" s="458"/>
      <c r="F86" s="458"/>
      <c r="G86" s="458"/>
      <c r="H86" s="458"/>
      <c r="I86" s="458"/>
      <c r="J86" s="458"/>
      <c r="K86" s="458"/>
    </row>
    <row r="87" spans="2:11" x14ac:dyDescent="0.2">
      <c r="B87" s="458"/>
      <c r="C87" s="458"/>
      <c r="D87" s="458"/>
      <c r="E87" s="458"/>
      <c r="F87" s="458"/>
      <c r="G87" s="458"/>
      <c r="H87" s="458"/>
      <c r="I87" s="458"/>
      <c r="J87" s="458"/>
      <c r="K87" s="458"/>
    </row>
    <row r="88" spans="2:11" x14ac:dyDescent="0.2">
      <c r="B88" s="458"/>
      <c r="C88" s="458"/>
      <c r="D88" s="458"/>
      <c r="E88" s="458"/>
      <c r="F88" s="458"/>
      <c r="G88" s="458"/>
      <c r="H88" s="458"/>
      <c r="I88" s="458"/>
      <c r="J88" s="458"/>
      <c r="K88" s="458"/>
    </row>
    <row r="89" spans="2:11" x14ac:dyDescent="0.2">
      <c r="B89" s="458"/>
      <c r="C89" s="458"/>
      <c r="D89" s="458"/>
      <c r="E89" s="458"/>
      <c r="F89" s="458"/>
      <c r="G89" s="458"/>
      <c r="H89" s="458"/>
      <c r="I89" s="458"/>
      <c r="J89" s="458"/>
      <c r="K89" s="458"/>
    </row>
    <row r="90" spans="2:11" x14ac:dyDescent="0.2">
      <c r="B90" s="458"/>
      <c r="C90" s="458"/>
      <c r="D90" s="458"/>
      <c r="E90" s="458"/>
      <c r="F90" s="458"/>
      <c r="G90" s="458"/>
      <c r="H90" s="458"/>
      <c r="I90" s="458"/>
      <c r="J90" s="458"/>
      <c r="K90" s="458"/>
    </row>
    <row r="91" spans="2:11" x14ac:dyDescent="0.2">
      <c r="B91" s="458"/>
      <c r="C91" s="458"/>
      <c r="D91" s="458"/>
      <c r="E91" s="458"/>
      <c r="F91" s="458"/>
      <c r="G91" s="458"/>
      <c r="H91" s="458"/>
      <c r="I91" s="458"/>
      <c r="J91" s="458"/>
      <c r="K91" s="458"/>
    </row>
    <row r="92" spans="2:11" x14ac:dyDescent="0.2">
      <c r="B92" s="458"/>
      <c r="C92" s="458"/>
      <c r="D92" s="458"/>
      <c r="E92" s="458"/>
      <c r="F92" s="458"/>
      <c r="G92" s="458"/>
      <c r="H92" s="458"/>
      <c r="I92" s="458"/>
      <c r="J92" s="458"/>
      <c r="K92" s="458"/>
    </row>
    <row r="93" spans="2:11" x14ac:dyDescent="0.2">
      <c r="B93" s="458"/>
      <c r="C93" s="458"/>
      <c r="D93" s="458"/>
      <c r="E93" s="458"/>
      <c r="F93" s="458"/>
      <c r="G93" s="458"/>
      <c r="H93" s="458"/>
      <c r="I93" s="458"/>
      <c r="J93" s="458"/>
      <c r="K93" s="458"/>
    </row>
    <row r="94" spans="2:11" x14ac:dyDescent="0.2">
      <c r="B94" s="458"/>
      <c r="C94" s="458"/>
      <c r="D94" s="458"/>
      <c r="E94" s="458"/>
      <c r="F94" s="458"/>
      <c r="G94" s="458"/>
      <c r="H94" s="458"/>
      <c r="I94" s="458"/>
      <c r="J94" s="458"/>
      <c r="K94" s="458"/>
    </row>
    <row r="95" spans="2:11" x14ac:dyDescent="0.2">
      <c r="B95" s="458"/>
      <c r="C95" s="458"/>
      <c r="D95" s="458"/>
      <c r="E95" s="458"/>
      <c r="F95" s="458"/>
      <c r="G95" s="458"/>
      <c r="H95" s="458"/>
      <c r="I95" s="458"/>
      <c r="J95" s="458"/>
      <c r="K95" s="458"/>
    </row>
    <row r="96" spans="2:11" x14ac:dyDescent="0.2">
      <c r="B96" s="458"/>
      <c r="C96" s="458"/>
      <c r="D96" s="458"/>
      <c r="E96" s="458"/>
      <c r="F96" s="458"/>
      <c r="G96" s="458"/>
      <c r="H96" s="458"/>
      <c r="I96" s="458"/>
      <c r="J96" s="458"/>
      <c r="K96" s="458"/>
    </row>
    <row r="97" spans="2:11" x14ac:dyDescent="0.2">
      <c r="B97" s="458"/>
      <c r="C97" s="458"/>
      <c r="D97" s="458"/>
      <c r="E97" s="458"/>
      <c r="F97" s="458"/>
      <c r="G97" s="458"/>
      <c r="H97" s="458"/>
      <c r="I97" s="458"/>
      <c r="J97" s="458"/>
      <c r="K97" s="458"/>
    </row>
    <row r="98" spans="2:11" x14ac:dyDescent="0.2">
      <c r="B98" s="458"/>
      <c r="C98" s="458"/>
      <c r="D98" s="458"/>
      <c r="E98" s="458"/>
      <c r="F98" s="458"/>
      <c r="G98" s="458"/>
      <c r="H98" s="458"/>
      <c r="I98" s="458"/>
      <c r="J98" s="458"/>
      <c r="K98" s="458"/>
    </row>
    <row r="99" spans="2:11" x14ac:dyDescent="0.2">
      <c r="B99" s="458"/>
      <c r="C99" s="458"/>
      <c r="D99" s="458"/>
      <c r="E99" s="458"/>
      <c r="F99" s="458"/>
      <c r="G99" s="458"/>
      <c r="H99" s="458"/>
      <c r="I99" s="458"/>
      <c r="J99" s="458"/>
      <c r="K99" s="458"/>
    </row>
    <row r="100" spans="2:11" x14ac:dyDescent="0.2">
      <c r="B100" s="458"/>
      <c r="C100" s="458"/>
      <c r="D100" s="458"/>
      <c r="E100" s="458"/>
      <c r="F100" s="458"/>
      <c r="G100" s="458"/>
      <c r="H100" s="458"/>
      <c r="I100" s="458"/>
      <c r="J100" s="458"/>
      <c r="K100" s="458"/>
    </row>
    <row r="101" spans="2:11" x14ac:dyDescent="0.2">
      <c r="B101" s="458"/>
      <c r="C101" s="458"/>
      <c r="D101" s="458"/>
      <c r="E101" s="458"/>
      <c r="F101" s="458"/>
      <c r="G101" s="458"/>
      <c r="H101" s="458"/>
      <c r="I101" s="458"/>
      <c r="J101" s="458"/>
      <c r="K101" s="458"/>
    </row>
    <row r="102" spans="2:11" x14ac:dyDescent="0.2">
      <c r="B102" s="458"/>
      <c r="C102" s="458"/>
      <c r="D102" s="458"/>
      <c r="E102" s="458"/>
      <c r="F102" s="458"/>
      <c r="G102" s="458"/>
      <c r="H102" s="458"/>
      <c r="I102" s="458"/>
      <c r="J102" s="458"/>
      <c r="K102" s="458"/>
    </row>
    <row r="103" spans="2:11" x14ac:dyDescent="0.2">
      <c r="B103" s="458"/>
      <c r="C103" s="458"/>
      <c r="D103" s="458"/>
      <c r="E103" s="458"/>
      <c r="F103" s="458"/>
      <c r="G103" s="458"/>
      <c r="H103" s="458"/>
      <c r="I103" s="458"/>
      <c r="J103" s="458"/>
      <c r="K103" s="458"/>
    </row>
    <row r="104" spans="2:11" x14ac:dyDescent="0.2">
      <c r="B104" s="458"/>
      <c r="C104" s="458"/>
      <c r="D104" s="458"/>
      <c r="E104" s="458"/>
      <c r="F104" s="458"/>
      <c r="G104" s="458"/>
      <c r="H104" s="458"/>
      <c r="I104" s="458"/>
      <c r="J104" s="458"/>
      <c r="K104" s="458"/>
    </row>
    <row r="105" spans="2:11" x14ac:dyDescent="0.2">
      <c r="B105" s="458"/>
      <c r="C105" s="458"/>
      <c r="D105" s="458"/>
      <c r="E105" s="458"/>
      <c r="F105" s="458"/>
      <c r="G105" s="458"/>
      <c r="H105" s="458"/>
      <c r="I105" s="458"/>
      <c r="J105" s="458"/>
      <c r="K105" s="458"/>
    </row>
    <row r="106" spans="2:11" x14ac:dyDescent="0.2">
      <c r="B106" s="459" t="s">
        <v>495</v>
      </c>
      <c r="C106" s="459"/>
      <c r="D106" s="459"/>
      <c r="E106" s="459"/>
      <c r="F106" s="459"/>
      <c r="G106" s="459"/>
      <c r="H106" s="459"/>
      <c r="I106" s="459"/>
      <c r="J106" s="459"/>
      <c r="K106" s="459"/>
    </row>
    <row r="107" spans="2:11" x14ac:dyDescent="0.2">
      <c r="B107" s="459"/>
      <c r="C107" s="459"/>
      <c r="D107" s="459"/>
      <c r="E107" s="459"/>
      <c r="F107" s="459"/>
      <c r="G107" s="459"/>
      <c r="H107" s="459"/>
      <c r="I107" s="459"/>
      <c r="J107" s="459"/>
      <c r="K107" s="459"/>
    </row>
    <row r="108" spans="2:11" x14ac:dyDescent="0.2">
      <c r="B108" s="459"/>
      <c r="C108" s="459"/>
      <c r="D108" s="459"/>
      <c r="E108" s="459"/>
      <c r="F108" s="459"/>
      <c r="G108" s="459"/>
      <c r="H108" s="459"/>
      <c r="I108" s="459"/>
      <c r="J108" s="459"/>
      <c r="K108" s="459"/>
    </row>
    <row r="109" spans="2:11" x14ac:dyDescent="0.2">
      <c r="B109" s="459"/>
      <c r="C109" s="459"/>
      <c r="D109" s="459"/>
      <c r="E109" s="459"/>
      <c r="F109" s="459"/>
      <c r="G109" s="459"/>
      <c r="H109" s="459"/>
      <c r="I109" s="459"/>
      <c r="J109" s="459"/>
      <c r="K109" s="459"/>
    </row>
  </sheetData>
  <sheetProtection algorithmName="SHA-512" hashValue="VJRSVoPaou6TwZ1zo/81vvTk/4VvWSjrLNjs4/9s2VTgoSxiQReEARC48ssADACgr9iTYykDh62rfG0lqVeQGw==" saltValue="TIb2Eda149BGhePyrbobDg==" spinCount="100000" sheet="1" selectLockedCells="1" selectUnlockedCells="1"/>
  <mergeCells count="9">
    <mergeCell ref="B81:K81"/>
    <mergeCell ref="B82:K105"/>
    <mergeCell ref="B106:K109"/>
    <mergeCell ref="B1:K3"/>
    <mergeCell ref="B4:K13"/>
    <mergeCell ref="B14:K14"/>
    <mergeCell ref="B15:K68"/>
    <mergeCell ref="B69:K69"/>
    <mergeCell ref="B70:K80"/>
  </mergeCells>
  <pageMargins left="0.25" right="0.25" top="0.75" bottom="0.75" header="0.3" footer="0.3"/>
  <pageSetup fitToHeight="0" orientation="portrait" r:id="rId1"/>
  <headerFooter alignWithMargins="0"/>
  <rowBreaks count="1" manualBreakCount="1">
    <brk id="68" min="1"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pageSetUpPr fitToPage="1"/>
  </sheetPr>
  <dimension ref="B2:AF41"/>
  <sheetViews>
    <sheetView showGridLines="0" showRowColHeaders="0" zoomScaleNormal="100" workbookViewId="0">
      <selection activeCell="I36" sqref="I36:K36"/>
    </sheetView>
  </sheetViews>
  <sheetFormatPr defaultColWidth="8.85546875" defaultRowHeight="12.75" x14ac:dyDescent="0.2"/>
  <cols>
    <col min="1" max="1" width="2.42578125" customWidth="1"/>
    <col min="2" max="2" width="0.7109375" customWidth="1"/>
    <col min="3" max="3" width="2.42578125" customWidth="1"/>
    <col min="4" max="4" width="2.28515625" customWidth="1"/>
    <col min="5" max="5" width="8.7109375" customWidth="1"/>
    <col min="6" max="7" width="9.7109375" customWidth="1"/>
    <col min="8" max="8" width="3.7109375" customWidth="1"/>
    <col min="9" max="26" width="5.7109375" customWidth="1"/>
    <col min="27" max="27" width="0.7109375" customWidth="1"/>
    <col min="28" max="30" width="6.7109375" customWidth="1"/>
    <col min="31" max="32" width="0.7109375" customWidth="1"/>
    <col min="33" max="33" width="5.7109375" customWidth="1"/>
  </cols>
  <sheetData>
    <row r="2" spans="2:32" ht="5.0999999999999996" customHeight="1" thickBot="1" x14ac:dyDescent="0.25">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3"/>
    </row>
    <row r="3" spans="2:32" x14ac:dyDescent="0.2">
      <c r="B3" s="4"/>
      <c r="C3" s="202"/>
      <c r="D3" s="203"/>
      <c r="E3" s="203"/>
      <c r="F3" s="203"/>
      <c r="G3" s="203"/>
      <c r="H3" s="203"/>
      <c r="I3" s="203"/>
      <c r="J3" s="203"/>
      <c r="K3" s="203"/>
      <c r="L3" s="203"/>
      <c r="M3" s="203"/>
      <c r="N3" s="203"/>
      <c r="O3" s="203"/>
      <c r="P3" s="203"/>
      <c r="Q3" s="203"/>
      <c r="R3" s="203"/>
      <c r="S3" s="203"/>
      <c r="T3" s="203"/>
      <c r="U3" s="203"/>
      <c r="V3" s="203"/>
      <c r="W3" s="203"/>
      <c r="X3" s="203"/>
      <c r="Y3" s="203"/>
      <c r="Z3" s="203"/>
      <c r="AA3" s="210"/>
      <c r="AB3" s="211" t="str">
        <f>'Project Data'!R3</f>
        <v xml:space="preserve">OSP Budget Revision Date: </v>
      </c>
      <c r="AC3" s="1025">
        <f>Var_SpreadsheetRevisionDate</f>
        <v>46094</v>
      </c>
      <c r="AD3" s="1025"/>
      <c r="AE3" s="204"/>
      <c r="AF3" s="5"/>
    </row>
    <row r="4" spans="2:32" x14ac:dyDescent="0.2">
      <c r="B4" s="4"/>
      <c r="C4" s="184"/>
      <c r="D4" s="185"/>
      <c r="E4" s="185"/>
      <c r="F4" s="185"/>
      <c r="G4" s="185"/>
      <c r="H4" s="185"/>
      <c r="I4" s="185"/>
      <c r="J4" s="185"/>
      <c r="K4" s="185"/>
      <c r="L4" s="185"/>
      <c r="M4" s="1035" t="s">
        <v>0</v>
      </c>
      <c r="N4" s="1035"/>
      <c r="O4" s="1035"/>
      <c r="P4" s="1035"/>
      <c r="Q4" s="1035"/>
      <c r="R4" s="1035"/>
      <c r="S4" s="1035"/>
      <c r="T4" s="1035"/>
      <c r="U4" s="1001">
        <f>Data_PIName</f>
        <v>0</v>
      </c>
      <c r="V4" s="1001"/>
      <c r="W4" s="1001"/>
      <c r="X4" s="1001"/>
      <c r="Y4" s="1001"/>
      <c r="Z4" s="1001"/>
      <c r="AA4" s="1001"/>
      <c r="AB4" s="1001"/>
      <c r="AC4" s="1001"/>
      <c r="AD4" s="1001"/>
      <c r="AE4" s="186"/>
      <c r="AF4" s="5"/>
    </row>
    <row r="5" spans="2:32" ht="12.75" customHeight="1" x14ac:dyDescent="0.2">
      <c r="B5" s="4"/>
      <c r="C5" s="184"/>
      <c r="D5" s="185"/>
      <c r="E5" s="185"/>
      <c r="F5" s="185"/>
      <c r="G5" s="185"/>
      <c r="H5" s="185"/>
      <c r="I5" s="185"/>
      <c r="J5" s="185"/>
      <c r="K5" s="185"/>
      <c r="L5" s="185"/>
      <c r="M5" s="1035" t="s">
        <v>471</v>
      </c>
      <c r="N5" s="1035"/>
      <c r="O5" s="1035"/>
      <c r="P5" s="1035"/>
      <c r="Q5" s="1035"/>
      <c r="R5" s="1035"/>
      <c r="S5" s="1035"/>
      <c r="T5" s="1035"/>
      <c r="U5" s="1002">
        <f>Data_ProjectTitle</f>
        <v>0</v>
      </c>
      <c r="V5" s="1002"/>
      <c r="W5" s="1002"/>
      <c r="X5" s="1002"/>
      <c r="Y5" s="1002"/>
      <c r="Z5" s="1002"/>
      <c r="AA5" s="1002"/>
      <c r="AB5" s="1002"/>
      <c r="AC5" s="1002"/>
      <c r="AD5" s="1002"/>
      <c r="AE5" s="186"/>
      <c r="AF5" s="5"/>
    </row>
    <row r="6" spans="2:32" x14ac:dyDescent="0.2">
      <c r="B6" s="4"/>
      <c r="C6" s="184"/>
      <c r="D6" s="185"/>
      <c r="E6" s="239"/>
      <c r="F6" s="239" t="s">
        <v>436</v>
      </c>
      <c r="G6" s="238">
        <f>IF(Data_ProjectStartDate&gt;=Var_EarliestProjectStartDate,TEXT(Data_ProjectStartDate," mmmm d, yyyy") &amp; " - " &amp; IF(Data_ProjectEndDate&gt;Data_ProjectStartDate,TEXT(Data_ProjectEndDate," mmmm d, yyyy"),""),0)</f>
        <v>0</v>
      </c>
      <c r="H6" s="185"/>
      <c r="I6" s="185"/>
      <c r="J6" s="185"/>
      <c r="K6" s="185"/>
      <c r="L6" s="185"/>
      <c r="M6" s="1035" t="s">
        <v>185</v>
      </c>
      <c r="N6" s="1035"/>
      <c r="O6" s="1035"/>
      <c r="P6" s="1035"/>
      <c r="Q6" s="1035"/>
      <c r="R6" s="1035"/>
      <c r="S6" s="1035"/>
      <c r="T6" s="1035"/>
      <c r="U6" s="1002"/>
      <c r="V6" s="1002"/>
      <c r="W6" s="1002"/>
      <c r="X6" s="1002"/>
      <c r="Y6" s="1002"/>
      <c r="Z6" s="1002"/>
      <c r="AA6" s="1002"/>
      <c r="AB6" s="1002"/>
      <c r="AC6" s="1002"/>
      <c r="AD6" s="1002"/>
      <c r="AE6" s="186"/>
      <c r="AF6" s="5"/>
    </row>
    <row r="7" spans="2:32" ht="13.5" thickBot="1" x14ac:dyDescent="0.25">
      <c r="B7" s="4"/>
      <c r="C7" s="1026"/>
      <c r="D7" s="1027"/>
      <c r="E7" s="1027"/>
      <c r="F7" s="1027"/>
      <c r="G7" s="1027"/>
      <c r="H7" s="1027"/>
      <c r="I7" s="1027"/>
      <c r="J7" s="1027"/>
      <c r="K7" s="1027"/>
      <c r="L7" s="1027"/>
      <c r="M7" s="1027"/>
      <c r="N7" s="1027"/>
      <c r="O7" s="1027"/>
      <c r="P7" s="1027"/>
      <c r="Q7" s="1027"/>
      <c r="R7" s="1027"/>
      <c r="S7" s="1027"/>
      <c r="T7" s="1027"/>
      <c r="U7" s="1027"/>
      <c r="V7" s="1027"/>
      <c r="W7" s="1027"/>
      <c r="X7" s="1027"/>
      <c r="Y7" s="1027"/>
      <c r="Z7" s="1027"/>
      <c r="AA7" s="1027"/>
      <c r="AB7" s="1027"/>
      <c r="AC7" s="1027"/>
      <c r="AD7" s="1027"/>
      <c r="AE7" s="1028"/>
      <c r="AF7" s="5"/>
    </row>
    <row r="8" spans="2:32" x14ac:dyDescent="0.2">
      <c r="B8" s="6"/>
      <c r="C8" s="136"/>
      <c r="D8" s="136"/>
      <c r="E8" s="136"/>
      <c r="F8" s="136"/>
      <c r="G8" s="136"/>
      <c r="H8" s="136"/>
      <c r="I8" s="1029" t="s">
        <v>175</v>
      </c>
      <c r="J8" s="1030"/>
      <c r="K8" s="1031"/>
      <c r="L8" s="1029" t="s">
        <v>176</v>
      </c>
      <c r="M8" s="1030"/>
      <c r="N8" s="1031"/>
      <c r="O8" s="1029" t="s">
        <v>177</v>
      </c>
      <c r="P8" s="1030"/>
      <c r="Q8" s="1031"/>
      <c r="R8" s="1029" t="s">
        <v>178</v>
      </c>
      <c r="S8" s="1030"/>
      <c r="T8" s="1031"/>
      <c r="U8" s="1029" t="s">
        <v>179</v>
      </c>
      <c r="V8" s="1030"/>
      <c r="W8" s="1031"/>
      <c r="X8" s="1029" t="s">
        <v>225</v>
      </c>
      <c r="Y8" s="1030"/>
      <c r="Z8" s="1031"/>
      <c r="AA8" s="190"/>
      <c r="AB8" s="1036" t="s">
        <v>174</v>
      </c>
      <c r="AC8" s="1037"/>
      <c r="AD8" s="1038"/>
      <c r="AE8" s="136"/>
      <c r="AF8" s="6"/>
    </row>
    <row r="9" spans="2:32" x14ac:dyDescent="0.2">
      <c r="B9" s="6"/>
      <c r="C9" s="136"/>
      <c r="D9" s="136"/>
      <c r="E9" s="136"/>
      <c r="F9" s="136"/>
      <c r="G9" s="136"/>
      <c r="H9" s="136"/>
      <c r="I9" s="1032"/>
      <c r="J9" s="1033"/>
      <c r="K9" s="1034"/>
      <c r="L9" s="1032"/>
      <c r="M9" s="1033"/>
      <c r="N9" s="1034"/>
      <c r="O9" s="1032"/>
      <c r="P9" s="1033"/>
      <c r="Q9" s="1034"/>
      <c r="R9" s="1032"/>
      <c r="S9" s="1033"/>
      <c r="T9" s="1034"/>
      <c r="U9" s="1032"/>
      <c r="V9" s="1033"/>
      <c r="W9" s="1034"/>
      <c r="X9" s="1032"/>
      <c r="Y9" s="1033"/>
      <c r="Z9" s="1034"/>
      <c r="AA9" s="191"/>
      <c r="AB9" s="1039"/>
      <c r="AC9" s="1040"/>
      <c r="AD9" s="1041"/>
      <c r="AE9" s="136"/>
      <c r="AF9" s="6"/>
    </row>
    <row r="10" spans="2:32" ht="7.5" customHeight="1" x14ac:dyDescent="0.2">
      <c r="B10" s="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6"/>
    </row>
    <row r="11" spans="2:32" ht="15" customHeight="1" x14ac:dyDescent="0.2">
      <c r="B11" s="6"/>
      <c r="C11" s="136"/>
      <c r="D11" s="192" t="s">
        <v>231</v>
      </c>
      <c r="E11" s="193"/>
      <c r="F11" s="193"/>
      <c r="G11" s="194"/>
      <c r="H11" s="136"/>
      <c r="I11" s="1024"/>
      <c r="J11" s="1024"/>
      <c r="K11" s="1024"/>
      <c r="L11" s="1024"/>
      <c r="M11" s="1024"/>
      <c r="N11" s="1024"/>
      <c r="O11" s="1024"/>
      <c r="P11" s="1024"/>
      <c r="Q11" s="1024"/>
      <c r="R11" s="1024"/>
      <c r="S11" s="1024"/>
      <c r="T11" s="1024"/>
      <c r="U11" s="1024"/>
      <c r="V11" s="1024"/>
      <c r="W11" s="1024"/>
      <c r="X11" s="1024"/>
      <c r="Y11" s="1024"/>
      <c r="Z11" s="1024"/>
      <c r="AA11" s="136"/>
      <c r="AB11" s="1023"/>
      <c r="AC11" s="1023"/>
      <c r="AD11" s="1023"/>
      <c r="AE11" s="136"/>
      <c r="AF11" s="6"/>
    </row>
    <row r="12" spans="2:32" ht="15" customHeight="1" x14ac:dyDescent="0.2">
      <c r="B12" s="6"/>
      <c r="C12" s="136"/>
      <c r="D12" s="192"/>
      <c r="E12" s="193" t="s">
        <v>280</v>
      </c>
      <c r="F12" s="193"/>
      <c r="G12" s="194"/>
      <c r="H12" s="136"/>
      <c r="I12" s="1013">
        <f>Result_PersonnelSalary_Y1</f>
        <v>0</v>
      </c>
      <c r="J12" s="1014"/>
      <c r="K12" s="1015"/>
      <c r="L12" s="1013">
        <f>Result_PersonnelSalary_Y2</f>
        <v>0</v>
      </c>
      <c r="M12" s="1014"/>
      <c r="N12" s="1015"/>
      <c r="O12" s="1013">
        <f>Result_PersonnelSalary_Y3</f>
        <v>0</v>
      </c>
      <c r="P12" s="1014"/>
      <c r="Q12" s="1015"/>
      <c r="R12" s="1013">
        <f>Result_PersonnelSalary_Y4</f>
        <v>0</v>
      </c>
      <c r="S12" s="1014"/>
      <c r="T12" s="1015"/>
      <c r="U12" s="1013">
        <f>Result_PersonnelSalary_Y5</f>
        <v>0</v>
      </c>
      <c r="V12" s="1014"/>
      <c r="W12" s="1015"/>
      <c r="X12" s="1013">
        <f>Result_PersonnelSalary_Y6</f>
        <v>0</v>
      </c>
      <c r="Y12" s="1014"/>
      <c r="Z12" s="1015"/>
      <c r="AA12" s="136"/>
      <c r="AB12" s="1009">
        <f t="shared" ref="AB12:AB24" si="0">SUM(I12:Z12)</f>
        <v>0</v>
      </c>
      <c r="AC12" s="1010"/>
      <c r="AD12" s="1011"/>
      <c r="AE12" s="136"/>
      <c r="AF12" s="6"/>
    </row>
    <row r="13" spans="2:32" ht="15" customHeight="1" x14ac:dyDescent="0.2">
      <c r="B13" s="6"/>
      <c r="C13" s="136"/>
      <c r="D13" s="192"/>
      <c r="E13" s="193" t="s">
        <v>281</v>
      </c>
      <c r="F13" s="193"/>
      <c r="G13" s="194"/>
      <c r="H13" s="136"/>
      <c r="I13" s="1013">
        <f>Result_GradAsstSalary_Y1</f>
        <v>0</v>
      </c>
      <c r="J13" s="1014"/>
      <c r="K13" s="1015"/>
      <c r="L13" s="1013">
        <f>Result_GradAsstSalary_Y2</f>
        <v>0</v>
      </c>
      <c r="M13" s="1014"/>
      <c r="N13" s="1015"/>
      <c r="O13" s="1013">
        <f>Result_GradAsstSalary_Y3</f>
        <v>0</v>
      </c>
      <c r="P13" s="1014"/>
      <c r="Q13" s="1015"/>
      <c r="R13" s="1013">
        <f>Result_GradAsstSalary_Y4</f>
        <v>0</v>
      </c>
      <c r="S13" s="1014"/>
      <c r="T13" s="1015"/>
      <c r="U13" s="1013">
        <f>Result_GradAsstSalary_Y5</f>
        <v>0</v>
      </c>
      <c r="V13" s="1014"/>
      <c r="W13" s="1015"/>
      <c r="X13" s="1013">
        <f>Result_GradAsstSalary_Y6</f>
        <v>0</v>
      </c>
      <c r="Y13" s="1014"/>
      <c r="Z13" s="1015"/>
      <c r="AA13" s="136"/>
      <c r="AB13" s="1009">
        <f t="shared" si="0"/>
        <v>0</v>
      </c>
      <c r="AC13" s="1010"/>
      <c r="AD13" s="1011"/>
      <c r="AE13" s="136"/>
      <c r="AF13" s="6"/>
    </row>
    <row r="14" spans="2:32" ht="15" customHeight="1" x14ac:dyDescent="0.2">
      <c r="B14" s="6"/>
      <c r="C14" s="136"/>
      <c r="D14" s="192"/>
      <c r="E14" s="193" t="s">
        <v>129</v>
      </c>
      <c r="F14" s="193"/>
      <c r="G14" s="194"/>
      <c r="H14" s="136"/>
      <c r="I14" s="1013">
        <f>Result_StudentSalary_Y1</f>
        <v>0</v>
      </c>
      <c r="J14" s="1014"/>
      <c r="K14" s="1015"/>
      <c r="L14" s="1013">
        <f>Result_StudentSalary_Y2</f>
        <v>0</v>
      </c>
      <c r="M14" s="1014"/>
      <c r="N14" s="1015"/>
      <c r="O14" s="1013">
        <f>Result_StudentSalary_Y3</f>
        <v>0</v>
      </c>
      <c r="P14" s="1014"/>
      <c r="Q14" s="1015"/>
      <c r="R14" s="1013">
        <f>Result_StudentSalary_Y4</f>
        <v>0</v>
      </c>
      <c r="S14" s="1014"/>
      <c r="T14" s="1015"/>
      <c r="U14" s="1013">
        <f>Result_StudentSalary_Y5</f>
        <v>0</v>
      </c>
      <c r="V14" s="1014"/>
      <c r="W14" s="1015"/>
      <c r="X14" s="1013">
        <f>Result_StudentSalary_Y6</f>
        <v>0</v>
      </c>
      <c r="Y14" s="1014"/>
      <c r="Z14" s="1015"/>
      <c r="AA14" s="136"/>
      <c r="AB14" s="1009">
        <f>SUM(I14:Z14)</f>
        <v>0</v>
      </c>
      <c r="AC14" s="1010"/>
      <c r="AD14" s="1011"/>
      <c r="AE14" s="136"/>
      <c r="AF14" s="6"/>
    </row>
    <row r="15" spans="2:32" ht="15" customHeight="1" x14ac:dyDescent="0.2">
      <c r="B15" s="6"/>
      <c r="C15" s="136"/>
      <c r="D15" s="192" t="s">
        <v>90</v>
      </c>
      <c r="E15" s="193"/>
      <c r="F15" s="193"/>
      <c r="G15" s="194"/>
      <c r="H15" s="136"/>
      <c r="I15" s="1013">
        <f>Result_FringeBenefits_Y1</f>
        <v>0</v>
      </c>
      <c r="J15" s="1014"/>
      <c r="K15" s="1015"/>
      <c r="L15" s="1013">
        <f>Result_FringeBenefits_Y2</f>
        <v>0</v>
      </c>
      <c r="M15" s="1014"/>
      <c r="N15" s="1015"/>
      <c r="O15" s="1013">
        <f>Result_FringeBenefits_Y3</f>
        <v>0</v>
      </c>
      <c r="P15" s="1014"/>
      <c r="Q15" s="1015"/>
      <c r="R15" s="1013">
        <f>Result_FringeBenefits_Y4</f>
        <v>0</v>
      </c>
      <c r="S15" s="1014"/>
      <c r="T15" s="1015"/>
      <c r="U15" s="1013">
        <f>Result_FringeBenefits_Y5</f>
        <v>0</v>
      </c>
      <c r="V15" s="1014"/>
      <c r="W15" s="1015"/>
      <c r="X15" s="1013">
        <f>Result_FringeBenefits_Y6</f>
        <v>0</v>
      </c>
      <c r="Y15" s="1014"/>
      <c r="Z15" s="1015"/>
      <c r="AA15" s="136"/>
      <c r="AB15" s="1009">
        <f t="shared" si="0"/>
        <v>0</v>
      </c>
      <c r="AC15" s="1010"/>
      <c r="AD15" s="1011"/>
      <c r="AE15" s="136"/>
      <c r="AF15" s="6"/>
    </row>
    <row r="16" spans="2:32" ht="15" customHeight="1" x14ac:dyDescent="0.2">
      <c r="B16" s="6"/>
      <c r="C16" s="136"/>
      <c r="D16" s="192" t="s">
        <v>154</v>
      </c>
      <c r="E16" s="193"/>
      <c r="F16" s="193"/>
      <c r="G16" s="194"/>
      <c r="H16" s="136"/>
      <c r="I16" s="1013">
        <f>Result_PersonnelCosts_Y1</f>
        <v>0</v>
      </c>
      <c r="J16" s="1014"/>
      <c r="K16" s="1015"/>
      <c r="L16" s="1013">
        <f>Result_PersonnelCosts_Y2</f>
        <v>0</v>
      </c>
      <c r="M16" s="1014"/>
      <c r="N16" s="1015"/>
      <c r="O16" s="1013">
        <f>Result_PersonnelCosts_Y3</f>
        <v>0</v>
      </c>
      <c r="P16" s="1014"/>
      <c r="Q16" s="1015"/>
      <c r="R16" s="1013">
        <f>Result_PersonnelCosts_Y4</f>
        <v>0</v>
      </c>
      <c r="S16" s="1014"/>
      <c r="T16" s="1015"/>
      <c r="U16" s="1013">
        <f>Result_PersonnelCosts_Y5</f>
        <v>0</v>
      </c>
      <c r="V16" s="1014"/>
      <c r="W16" s="1015"/>
      <c r="X16" s="1013">
        <f>Result_PersonnelCosts_Y6</f>
        <v>0</v>
      </c>
      <c r="Y16" s="1014"/>
      <c r="Z16" s="1015"/>
      <c r="AA16" s="136"/>
      <c r="AB16" s="1009">
        <f t="shared" si="0"/>
        <v>0</v>
      </c>
      <c r="AC16" s="1010"/>
      <c r="AD16" s="1011"/>
      <c r="AE16" s="136"/>
      <c r="AF16" s="6"/>
    </row>
    <row r="17" spans="2:32" ht="15" customHeight="1" x14ac:dyDescent="0.2">
      <c r="B17" s="6"/>
      <c r="C17" s="136"/>
      <c r="D17" s="143"/>
      <c r="E17" s="143"/>
      <c r="F17" s="143"/>
      <c r="G17" s="143"/>
      <c r="H17" s="136"/>
      <c r="I17" s="189"/>
      <c r="J17" s="189"/>
      <c r="K17" s="189"/>
      <c r="L17" s="189"/>
      <c r="M17" s="189"/>
      <c r="N17" s="189"/>
      <c r="O17" s="189"/>
      <c r="P17" s="189"/>
      <c r="Q17" s="189"/>
      <c r="R17" s="189"/>
      <c r="S17" s="189"/>
      <c r="T17" s="189"/>
      <c r="U17" s="189"/>
      <c r="V17" s="189"/>
      <c r="W17" s="189"/>
      <c r="X17" s="189"/>
      <c r="Y17" s="189"/>
      <c r="Z17" s="189"/>
      <c r="AA17" s="136"/>
      <c r="AB17" s="1012"/>
      <c r="AC17" s="1012"/>
      <c r="AD17" s="1012"/>
      <c r="AE17" s="136"/>
      <c r="AF17" s="6"/>
    </row>
    <row r="18" spans="2:32" ht="15" customHeight="1" x14ac:dyDescent="0.2">
      <c r="B18" s="6"/>
      <c r="C18" s="136"/>
      <c r="D18" s="195" t="s">
        <v>138</v>
      </c>
      <c r="E18" s="196"/>
      <c r="F18" s="196"/>
      <c r="G18" s="197"/>
      <c r="H18" s="136"/>
      <c r="I18" s="998">
        <f>Result_EquipmentCost_Y1</f>
        <v>0</v>
      </c>
      <c r="J18" s="999"/>
      <c r="K18" s="1000"/>
      <c r="L18" s="998">
        <f>Result_EquipmentCost_Y2</f>
        <v>0</v>
      </c>
      <c r="M18" s="999"/>
      <c r="N18" s="1000"/>
      <c r="O18" s="998">
        <f>Result_EquipmentCost_Y3</f>
        <v>0</v>
      </c>
      <c r="P18" s="999"/>
      <c r="Q18" s="1000"/>
      <c r="R18" s="998">
        <f>Result_EquipmentCost_Y4</f>
        <v>0</v>
      </c>
      <c r="S18" s="999"/>
      <c r="T18" s="1000"/>
      <c r="U18" s="998">
        <f>Result_EquipmentCost_Y5</f>
        <v>0</v>
      </c>
      <c r="V18" s="999"/>
      <c r="W18" s="1000"/>
      <c r="X18" s="998">
        <f>Result_EquipmentCost_Y6</f>
        <v>0</v>
      </c>
      <c r="Y18" s="999"/>
      <c r="Z18" s="1000"/>
      <c r="AA18" s="136"/>
      <c r="AB18" s="1009">
        <f t="shared" si="0"/>
        <v>0</v>
      </c>
      <c r="AC18" s="1010"/>
      <c r="AD18" s="1011"/>
      <c r="AE18" s="136"/>
      <c r="AF18" s="6"/>
    </row>
    <row r="19" spans="2:32" ht="15" customHeight="1" x14ac:dyDescent="0.2">
      <c r="B19" s="6"/>
      <c r="C19" s="136"/>
      <c r="D19" s="192" t="s">
        <v>157</v>
      </c>
      <c r="E19" s="193"/>
      <c r="F19" s="193"/>
      <c r="G19" s="194"/>
      <c r="H19" s="136"/>
      <c r="I19" s="998">
        <f>Result_TravelDomestic_Y1 + Result_TravelForeign_Y1</f>
        <v>0</v>
      </c>
      <c r="J19" s="999"/>
      <c r="K19" s="1000"/>
      <c r="L19" s="998">
        <f>Result_TravelDomestic_Y2 + Result_TravelForeign_Y2</f>
        <v>0</v>
      </c>
      <c r="M19" s="999"/>
      <c r="N19" s="1000"/>
      <c r="O19" s="998">
        <f>Result_TravelDomestic_Y3 + Result_TravelForeign_Y3</f>
        <v>0</v>
      </c>
      <c r="P19" s="999"/>
      <c r="Q19" s="1000"/>
      <c r="R19" s="998">
        <f>Result_TravelDomestic_Y4 + Result_TravelForeign_Y4</f>
        <v>0</v>
      </c>
      <c r="S19" s="999"/>
      <c r="T19" s="1000"/>
      <c r="U19" s="998">
        <f>Result_TravelDomestic_Y5 + Result_TravelForeign_Y5</f>
        <v>0</v>
      </c>
      <c r="V19" s="999"/>
      <c r="W19" s="1000"/>
      <c r="X19" s="998">
        <f>Result_TravelDomestic_Y6 + Result_TravelForeign_Y6</f>
        <v>0</v>
      </c>
      <c r="Y19" s="999"/>
      <c r="Z19" s="1000"/>
      <c r="AA19" s="136"/>
      <c r="AB19" s="1009">
        <f t="shared" si="0"/>
        <v>0</v>
      </c>
      <c r="AC19" s="1010"/>
      <c r="AD19" s="1011"/>
      <c r="AE19" s="136"/>
      <c r="AF19" s="6"/>
    </row>
    <row r="20" spans="2:32" ht="15" customHeight="1" x14ac:dyDescent="0.2">
      <c r="B20" s="6"/>
      <c r="C20" s="136"/>
      <c r="D20" s="192" t="s">
        <v>158</v>
      </c>
      <c r="E20" s="193"/>
      <c r="F20" s="193"/>
      <c r="G20" s="194"/>
      <c r="H20" s="136"/>
      <c r="I20" s="1016"/>
      <c r="J20" s="1016"/>
      <c r="K20" s="1016"/>
      <c r="L20" s="1016"/>
      <c r="M20" s="1016"/>
      <c r="N20" s="1016"/>
      <c r="O20" s="1016"/>
      <c r="P20" s="1016"/>
      <c r="Q20" s="1016"/>
      <c r="R20" s="1016"/>
      <c r="S20" s="1016"/>
      <c r="T20" s="1016"/>
      <c r="U20" s="1016"/>
      <c r="V20" s="1016"/>
      <c r="W20" s="1016"/>
      <c r="X20" s="1016"/>
      <c r="Y20" s="1016"/>
      <c r="Z20" s="1016"/>
      <c r="AA20" s="136"/>
      <c r="AB20" s="1016"/>
      <c r="AC20" s="1016"/>
      <c r="AD20" s="1016"/>
      <c r="AE20" s="136"/>
      <c r="AF20" s="6"/>
    </row>
    <row r="21" spans="2:32" ht="15" customHeight="1" x14ac:dyDescent="0.2">
      <c r="B21" s="6"/>
      <c r="C21" s="136"/>
      <c r="D21" s="192"/>
      <c r="E21" s="193" t="s">
        <v>277</v>
      </c>
      <c r="F21" s="193"/>
      <c r="G21" s="194"/>
      <c r="H21" s="136"/>
      <c r="I21" s="998">
        <f>Data_ParticipantStipends_Y1</f>
        <v>0</v>
      </c>
      <c r="J21" s="999"/>
      <c r="K21" s="1000"/>
      <c r="L21" s="998">
        <f>Data_ParticipantStipends_Y2</f>
        <v>0</v>
      </c>
      <c r="M21" s="999"/>
      <c r="N21" s="1000"/>
      <c r="O21" s="998">
        <f>Data_ParticipantStipends_Y3</f>
        <v>0</v>
      </c>
      <c r="P21" s="999"/>
      <c r="Q21" s="1000"/>
      <c r="R21" s="998">
        <f>Data_ParticipantStipends_Y4</f>
        <v>0</v>
      </c>
      <c r="S21" s="999"/>
      <c r="T21" s="1000"/>
      <c r="U21" s="998">
        <f>Data_ParticipantStipends_Y5</f>
        <v>0</v>
      </c>
      <c r="V21" s="999"/>
      <c r="W21" s="1000"/>
      <c r="X21" s="998">
        <f>Data_ParticipantStipends_Y6</f>
        <v>0</v>
      </c>
      <c r="Y21" s="999"/>
      <c r="Z21" s="1000"/>
      <c r="AA21" s="136"/>
      <c r="AB21" s="1009">
        <f t="shared" si="0"/>
        <v>0</v>
      </c>
      <c r="AC21" s="1010"/>
      <c r="AD21" s="1011"/>
      <c r="AE21" s="136"/>
      <c r="AF21" s="6"/>
    </row>
    <row r="22" spans="2:32" ht="15" customHeight="1" x14ac:dyDescent="0.2">
      <c r="B22" s="6"/>
      <c r="C22" s="136"/>
      <c r="D22" s="192"/>
      <c r="E22" s="193" t="s">
        <v>282</v>
      </c>
      <c r="F22" s="193"/>
      <c r="G22" s="194"/>
      <c r="H22" s="136"/>
      <c r="I22" s="998">
        <f>Data_ParticipantTravel_Y1</f>
        <v>0</v>
      </c>
      <c r="J22" s="999"/>
      <c r="K22" s="1000"/>
      <c r="L22" s="998">
        <f>Data_ParticipantTravel_Y2</f>
        <v>0</v>
      </c>
      <c r="M22" s="999"/>
      <c r="N22" s="1000"/>
      <c r="O22" s="998">
        <f>Data_ParticipantTravel_Y3</f>
        <v>0</v>
      </c>
      <c r="P22" s="999"/>
      <c r="Q22" s="1000"/>
      <c r="R22" s="998">
        <f>Data_ParticipantTravel_Y4</f>
        <v>0</v>
      </c>
      <c r="S22" s="999"/>
      <c r="T22" s="1000"/>
      <c r="U22" s="998">
        <f>Data_ParticipantTravel_Y5</f>
        <v>0</v>
      </c>
      <c r="V22" s="999"/>
      <c r="W22" s="1000"/>
      <c r="X22" s="998">
        <f>Data_ParticipantTravel_Y6</f>
        <v>0</v>
      </c>
      <c r="Y22" s="999"/>
      <c r="Z22" s="1000"/>
      <c r="AA22" s="136"/>
      <c r="AB22" s="1009">
        <f t="shared" si="0"/>
        <v>0</v>
      </c>
      <c r="AC22" s="1010"/>
      <c r="AD22" s="1011"/>
      <c r="AE22" s="136"/>
      <c r="AF22" s="6"/>
    </row>
    <row r="23" spans="2:32" ht="15" customHeight="1" x14ac:dyDescent="0.2">
      <c r="B23" s="6"/>
      <c r="C23" s="136"/>
      <c r="D23" s="192"/>
      <c r="E23" s="193" t="s">
        <v>278</v>
      </c>
      <c r="F23" s="193"/>
      <c r="G23" s="194"/>
      <c r="H23" s="136"/>
      <c r="I23" s="998">
        <f>Data_ParticipantSubsistence_Y1</f>
        <v>0</v>
      </c>
      <c r="J23" s="999"/>
      <c r="K23" s="1000"/>
      <c r="L23" s="998">
        <f>Data_ParticipantSubsistence_Y2</f>
        <v>0</v>
      </c>
      <c r="M23" s="999"/>
      <c r="N23" s="1000"/>
      <c r="O23" s="998">
        <f>Data_ParticipantSubsistence_Y3</f>
        <v>0</v>
      </c>
      <c r="P23" s="999"/>
      <c r="Q23" s="1000"/>
      <c r="R23" s="998">
        <f>Data_ParticipantSubsistence_Y4</f>
        <v>0</v>
      </c>
      <c r="S23" s="999"/>
      <c r="T23" s="1000"/>
      <c r="U23" s="998">
        <f>Data_ParticipantSubsistence_Y5</f>
        <v>0</v>
      </c>
      <c r="V23" s="999"/>
      <c r="W23" s="1000"/>
      <c r="X23" s="998">
        <f>Data_ParticipantSubsistence_Y6</f>
        <v>0</v>
      </c>
      <c r="Y23" s="999"/>
      <c r="Z23" s="1000"/>
      <c r="AA23" s="136"/>
      <c r="AB23" s="1009">
        <f t="shared" si="0"/>
        <v>0</v>
      </c>
      <c r="AC23" s="1010"/>
      <c r="AD23" s="1011"/>
      <c r="AE23" s="136"/>
      <c r="AF23" s="6"/>
    </row>
    <row r="24" spans="2:32" ht="15" customHeight="1" x14ac:dyDescent="0.2">
      <c r="B24" s="6"/>
      <c r="C24" s="136"/>
      <c r="D24" s="192"/>
      <c r="E24" s="193" t="s">
        <v>16</v>
      </c>
      <c r="F24" s="193"/>
      <c r="G24" s="194"/>
      <c r="H24" s="136"/>
      <c r="I24" s="998">
        <f>SUM(Data_ParticipantCostsOther_Y1)</f>
        <v>0</v>
      </c>
      <c r="J24" s="999"/>
      <c r="K24" s="1000"/>
      <c r="L24" s="998">
        <f>SUM(Data_ParticipantCostsOther_Y2)</f>
        <v>0</v>
      </c>
      <c r="M24" s="999"/>
      <c r="N24" s="1000"/>
      <c r="O24" s="998">
        <f>SUM(Data_ParticipantCostsOther_Y3)</f>
        <v>0</v>
      </c>
      <c r="P24" s="999"/>
      <c r="Q24" s="1000"/>
      <c r="R24" s="998">
        <f>SUM(Data_ParticipantCostsOther_Y4)</f>
        <v>0</v>
      </c>
      <c r="S24" s="999"/>
      <c r="T24" s="1000"/>
      <c r="U24" s="998">
        <f>SUM(Data_ParticipantCostsOther_Y5)</f>
        <v>0</v>
      </c>
      <c r="V24" s="999"/>
      <c r="W24" s="1000"/>
      <c r="X24" s="998">
        <f>SUM(Data_ParticipantCostsOther_Y6)</f>
        <v>0</v>
      </c>
      <c r="Y24" s="999"/>
      <c r="Z24" s="1000"/>
      <c r="AA24" s="136"/>
      <c r="AB24" s="1009">
        <f t="shared" si="0"/>
        <v>0</v>
      </c>
      <c r="AC24" s="1010"/>
      <c r="AD24" s="1011"/>
      <c r="AE24" s="136"/>
      <c r="AF24" s="6"/>
    </row>
    <row r="25" spans="2:32" ht="15" customHeight="1" x14ac:dyDescent="0.2">
      <c r="B25" s="6"/>
      <c r="C25" s="136"/>
      <c r="D25" s="192" t="s">
        <v>170</v>
      </c>
      <c r="E25" s="193"/>
      <c r="F25" s="193"/>
      <c r="G25" s="194"/>
      <c r="H25" s="136"/>
      <c r="I25" s="1013">
        <f>Result_SubawardCosts_Y1</f>
        <v>0</v>
      </c>
      <c r="J25" s="1014"/>
      <c r="K25" s="1015"/>
      <c r="L25" s="1013">
        <f>Result_SubawardCosts_Y2</f>
        <v>0</v>
      </c>
      <c r="M25" s="1014"/>
      <c r="N25" s="1015"/>
      <c r="O25" s="1013">
        <f>Result_SubawardCosts_Y3</f>
        <v>0</v>
      </c>
      <c r="P25" s="1014"/>
      <c r="Q25" s="1015"/>
      <c r="R25" s="1013">
        <f>Result_SubawardCosts_Y4</f>
        <v>0</v>
      </c>
      <c r="S25" s="1014"/>
      <c r="T25" s="1015"/>
      <c r="U25" s="1013">
        <f>Result_SubawardCosts_Y5</f>
        <v>0</v>
      </c>
      <c r="V25" s="1014"/>
      <c r="W25" s="1015"/>
      <c r="X25" s="1013">
        <f>Result_SubawardCosts_Y6</f>
        <v>0</v>
      </c>
      <c r="Y25" s="1014"/>
      <c r="Z25" s="1015"/>
      <c r="AA25" s="136"/>
      <c r="AB25" s="1009">
        <f>SUM(I25:Z25)</f>
        <v>0</v>
      </c>
      <c r="AC25" s="1010"/>
      <c r="AD25" s="1011"/>
      <c r="AE25" s="136"/>
      <c r="AF25" s="6"/>
    </row>
    <row r="26" spans="2:32" ht="15" customHeight="1" x14ac:dyDescent="0.2">
      <c r="B26" s="6"/>
      <c r="C26" s="136"/>
      <c r="D26" s="192" t="s">
        <v>159</v>
      </c>
      <c r="E26" s="193"/>
      <c r="F26" s="193"/>
      <c r="G26" s="194"/>
      <c r="H26" s="136"/>
      <c r="I26" s="1016"/>
      <c r="J26" s="1016"/>
      <c r="K26" s="1016"/>
      <c r="L26" s="1016"/>
      <c r="M26" s="1016"/>
      <c r="N26" s="1016"/>
      <c r="O26" s="1016"/>
      <c r="P26" s="1016"/>
      <c r="Q26" s="1016"/>
      <c r="R26" s="1016"/>
      <c r="S26" s="1016"/>
      <c r="T26" s="1016"/>
      <c r="U26" s="1016"/>
      <c r="V26" s="1016"/>
      <c r="W26" s="1016"/>
      <c r="X26" s="1016"/>
      <c r="Y26" s="1016"/>
      <c r="Z26" s="1016"/>
      <c r="AA26" s="136"/>
      <c r="AB26" s="1012"/>
      <c r="AC26" s="1012"/>
      <c r="AD26" s="1012"/>
      <c r="AE26" s="136"/>
      <c r="AF26" s="6"/>
    </row>
    <row r="27" spans="2:32" ht="15" customHeight="1" x14ac:dyDescent="0.2">
      <c r="B27" s="6"/>
      <c r="C27" s="136"/>
      <c r="D27" s="192"/>
      <c r="E27" s="193" t="s">
        <v>283</v>
      </c>
      <c r="F27" s="193"/>
      <c r="G27" s="194"/>
      <c r="H27" s="136"/>
      <c r="I27" s="1013">
        <f>Data_DirectCostsMaterialsSupplies_Y1</f>
        <v>0</v>
      </c>
      <c r="J27" s="1014"/>
      <c r="K27" s="1015"/>
      <c r="L27" s="1013">
        <f>Data_DirectCostsMaterialsSupplies_Y2</f>
        <v>0</v>
      </c>
      <c r="M27" s="1014"/>
      <c r="N27" s="1015"/>
      <c r="O27" s="1013">
        <f>Data_DirectCostsMaterialsSupplies_Y3</f>
        <v>0</v>
      </c>
      <c r="P27" s="1014"/>
      <c r="Q27" s="1015"/>
      <c r="R27" s="1013">
        <f>Data_DirectCostsMaterialsSupplies_Y4</f>
        <v>0</v>
      </c>
      <c r="S27" s="1014"/>
      <c r="T27" s="1015"/>
      <c r="U27" s="1013">
        <f>Data_DirectCostsMaterialsSupplies_Y5</f>
        <v>0</v>
      </c>
      <c r="V27" s="1014"/>
      <c r="W27" s="1015"/>
      <c r="X27" s="1013">
        <f>Data_DirectCostsMaterialsSupplies_Y6</f>
        <v>0</v>
      </c>
      <c r="Y27" s="1014"/>
      <c r="Z27" s="1015"/>
      <c r="AA27" s="136"/>
      <c r="AB27" s="1009">
        <f t="shared" ref="AB27:AB32" si="1">SUM(I27:Z27)</f>
        <v>0</v>
      </c>
      <c r="AC27" s="1010"/>
      <c r="AD27" s="1011"/>
      <c r="AE27" s="136"/>
      <c r="AF27" s="6"/>
    </row>
    <row r="28" spans="2:32" ht="15" customHeight="1" x14ac:dyDescent="0.2">
      <c r="B28" s="6"/>
      <c r="C28" s="136"/>
      <c r="D28" s="192"/>
      <c r="E28" s="193" t="s">
        <v>149</v>
      </c>
      <c r="F28" s="193"/>
      <c r="G28" s="194"/>
      <c r="H28" s="136"/>
      <c r="I28" s="1013">
        <f>Data_DirectCostsPublications_Y1</f>
        <v>0</v>
      </c>
      <c r="J28" s="1014"/>
      <c r="K28" s="1015"/>
      <c r="L28" s="1013">
        <f>Data_DirectCostsPublications_Y2</f>
        <v>0</v>
      </c>
      <c r="M28" s="1014"/>
      <c r="N28" s="1015"/>
      <c r="O28" s="1013">
        <f>Data_DirectCostsPublications_Y3</f>
        <v>0</v>
      </c>
      <c r="P28" s="1014"/>
      <c r="Q28" s="1015"/>
      <c r="R28" s="1013">
        <f>Data_DirectCostsPublications_Y4</f>
        <v>0</v>
      </c>
      <c r="S28" s="1014"/>
      <c r="T28" s="1015"/>
      <c r="U28" s="1013">
        <f>Data_DirectCostsPublications_Y5</f>
        <v>0</v>
      </c>
      <c r="V28" s="1014"/>
      <c r="W28" s="1015"/>
      <c r="X28" s="1013">
        <f>Data_DirectCostsPublications_Y6</f>
        <v>0</v>
      </c>
      <c r="Y28" s="1014"/>
      <c r="Z28" s="1015"/>
      <c r="AA28" s="136"/>
      <c r="AB28" s="1009">
        <f t="shared" si="1"/>
        <v>0</v>
      </c>
      <c r="AC28" s="1010"/>
      <c r="AD28" s="1011"/>
      <c r="AE28" s="136"/>
      <c r="AF28" s="6"/>
    </row>
    <row r="29" spans="2:32" ht="15" customHeight="1" x14ac:dyDescent="0.2">
      <c r="B29" s="6"/>
      <c r="C29" s="136"/>
      <c r="D29" s="192"/>
      <c r="E29" s="193" t="s">
        <v>150</v>
      </c>
      <c r="F29" s="193"/>
      <c r="G29" s="194"/>
      <c r="H29" s="136"/>
      <c r="I29" s="1013">
        <f>Data_DirectCostsConsultants_Y1_1 + Data_DirectCostsConsultants_Y1_2 + Data_DirectCostsConsultants_Y1_3 + Data_DirectCostsConsultants_Y1_4</f>
        <v>0</v>
      </c>
      <c r="J29" s="1014"/>
      <c r="K29" s="1015"/>
      <c r="L29" s="1013">
        <f xml:space="preserve"> Data_DirectCostsConsultants_Y2_1 + Data_DirectCostsConsultants_Y2_2 + Data_DirectCostsConsultants_Y2_3 + Data_DirectCostsConsultants_Y2_4</f>
        <v>0</v>
      </c>
      <c r="M29" s="1014"/>
      <c r="N29" s="1015"/>
      <c r="O29" s="1013">
        <f>Data_DirectCostsConsultants_Y3_1 + Data_DirectCostsConsultants_Y3_2 + Data_DirectCostsConsultants_Y3_3 + Data_DirectCostsConsultants_Y3_4</f>
        <v>0</v>
      </c>
      <c r="P29" s="1014"/>
      <c r="Q29" s="1015"/>
      <c r="R29" s="1013">
        <f>Data_DirectCostsConsultants_Y4_1 + Data_DirectCostsConsultants_Y4_2 + Data_DirectCostsConsultants_Y4_3 + Data_DirectCostsConsultants_Y4_4</f>
        <v>0</v>
      </c>
      <c r="S29" s="1014"/>
      <c r="T29" s="1015"/>
      <c r="U29" s="1013">
        <f>Data_DirectCostsConsultants_Y5_1 + Data_DirectCostsConsultants_Y5_2 + Data_DirectCostsConsultants_Y5_3 + Data_DirectCostsConsultants_Y5_4</f>
        <v>0</v>
      </c>
      <c r="V29" s="1014"/>
      <c r="W29" s="1015"/>
      <c r="X29" s="1013">
        <f>Data_DirectCostsConsultants_Y6_1 + Data_DirectCostsConsultants_Y6_2 + Data_DirectCostsConsultants_Y6_3 + Data_DirectCostsConsultants_Y6_4</f>
        <v>0</v>
      </c>
      <c r="Y29" s="1014"/>
      <c r="Z29" s="1015"/>
      <c r="AA29" s="136"/>
      <c r="AB29" s="1009">
        <f t="shared" si="1"/>
        <v>0</v>
      </c>
      <c r="AC29" s="1010"/>
      <c r="AD29" s="1011"/>
      <c r="AE29" s="136"/>
      <c r="AF29" s="6"/>
    </row>
    <row r="30" spans="2:32" ht="15" customHeight="1" x14ac:dyDescent="0.2">
      <c r="B30" s="6"/>
      <c r="C30" s="136"/>
      <c r="D30" s="192"/>
      <c r="E30" s="193" t="s">
        <v>151</v>
      </c>
      <c r="F30" s="193"/>
      <c r="G30" s="194"/>
      <c r="H30" s="136"/>
      <c r="I30" s="1013">
        <f>Data_DirectCostsMaintenance_Y1</f>
        <v>0</v>
      </c>
      <c r="J30" s="1014"/>
      <c r="K30" s="1015"/>
      <c r="L30" s="1013">
        <f>Data_DirectCostsMaintenance_Y2</f>
        <v>0</v>
      </c>
      <c r="M30" s="1014"/>
      <c r="N30" s="1015"/>
      <c r="O30" s="1013">
        <f>Data_DirectCostsMaintenance_Y3</f>
        <v>0</v>
      </c>
      <c r="P30" s="1014"/>
      <c r="Q30" s="1015"/>
      <c r="R30" s="1013">
        <f>Data_DirectCostsMaintenance_Y4</f>
        <v>0</v>
      </c>
      <c r="S30" s="1014"/>
      <c r="T30" s="1015"/>
      <c r="U30" s="1013">
        <f>Data_DirectCostsMaintenance_Y5</f>
        <v>0</v>
      </c>
      <c r="V30" s="1014"/>
      <c r="W30" s="1015"/>
      <c r="X30" s="1013">
        <f>Data_DirectCostsMaintenance_Y6</f>
        <v>0</v>
      </c>
      <c r="Y30" s="1014"/>
      <c r="Z30" s="1015"/>
      <c r="AA30" s="136"/>
      <c r="AB30" s="1009">
        <f t="shared" si="1"/>
        <v>0</v>
      </c>
      <c r="AC30" s="1010"/>
      <c r="AD30" s="1011"/>
      <c r="AE30" s="136"/>
      <c r="AF30" s="6"/>
    </row>
    <row r="31" spans="2:32" ht="15" customHeight="1" x14ac:dyDescent="0.2">
      <c r="B31" s="6"/>
      <c r="C31" s="136"/>
      <c r="D31" s="192"/>
      <c r="E31" s="193" t="s">
        <v>118</v>
      </c>
      <c r="F31" s="193"/>
      <c r="G31" s="194"/>
      <c r="H31" s="136"/>
      <c r="I31" s="1013">
        <f>Result_TuitionTOTAL_Y1</f>
        <v>0</v>
      </c>
      <c r="J31" s="1014"/>
      <c r="K31" s="1015"/>
      <c r="L31" s="1013">
        <f>Result_TuitionTOTAL_Y2</f>
        <v>0</v>
      </c>
      <c r="M31" s="1014"/>
      <c r="N31" s="1015"/>
      <c r="O31" s="1013">
        <f>Result_TuitionTOTAL_Y3</f>
        <v>0</v>
      </c>
      <c r="P31" s="1014"/>
      <c r="Q31" s="1015"/>
      <c r="R31" s="1013">
        <f>Result_TuitionTOTAL_Y4</f>
        <v>0</v>
      </c>
      <c r="S31" s="1014"/>
      <c r="T31" s="1015"/>
      <c r="U31" s="1013">
        <f>Result_TuitionTOTAL_Y5</f>
        <v>0</v>
      </c>
      <c r="V31" s="1014"/>
      <c r="W31" s="1015"/>
      <c r="X31" s="1013">
        <f>Result_TuitionTOTAL_Y6</f>
        <v>0</v>
      </c>
      <c r="Y31" s="1014"/>
      <c r="Z31" s="1015"/>
      <c r="AA31" s="136"/>
      <c r="AB31" s="1009">
        <f t="shared" si="1"/>
        <v>0</v>
      </c>
      <c r="AC31" s="1010"/>
      <c r="AD31" s="1011"/>
      <c r="AE31" s="136"/>
      <c r="AF31" s="6"/>
    </row>
    <row r="32" spans="2:32" ht="15" customHeight="1" x14ac:dyDescent="0.2">
      <c r="B32" s="6"/>
      <c r="C32" s="136"/>
      <c r="D32" s="192"/>
      <c r="E32" s="193" t="s">
        <v>16</v>
      </c>
      <c r="F32" s="193"/>
      <c r="G32" s="194"/>
      <c r="H32" s="136"/>
      <c r="I32" s="1013">
        <f>SUM(Data_DirectCostsOther_Y1)</f>
        <v>0</v>
      </c>
      <c r="J32" s="1014"/>
      <c r="K32" s="1015"/>
      <c r="L32" s="1013">
        <f>SUM(Data_DirectCostsOther_Y2)</f>
        <v>0</v>
      </c>
      <c r="M32" s="1014"/>
      <c r="N32" s="1015"/>
      <c r="O32" s="1013">
        <f>SUM(Data_DirectCostsOther_Y3)</f>
        <v>0</v>
      </c>
      <c r="P32" s="1014"/>
      <c r="Q32" s="1015"/>
      <c r="R32" s="1013">
        <f>SUM(Data_DirectCostsOther_Y4)</f>
        <v>0</v>
      </c>
      <c r="S32" s="1014"/>
      <c r="T32" s="1015"/>
      <c r="U32" s="1013">
        <f>SUM(Data_DirectCostsOther_Y5)</f>
        <v>0</v>
      </c>
      <c r="V32" s="1014"/>
      <c r="W32" s="1015"/>
      <c r="X32" s="1013">
        <f>SUM(Data_DirectCostsOther_Y6)</f>
        <v>0</v>
      </c>
      <c r="Y32" s="1014"/>
      <c r="Z32" s="1015"/>
      <c r="AA32" s="136"/>
      <c r="AB32" s="1009">
        <f t="shared" si="1"/>
        <v>0</v>
      </c>
      <c r="AC32" s="1010"/>
      <c r="AD32" s="1011"/>
      <c r="AE32" s="136"/>
      <c r="AF32" s="6"/>
    </row>
    <row r="33" spans="2:32" ht="15" customHeight="1" x14ac:dyDescent="0.2">
      <c r="B33" s="6"/>
      <c r="C33" s="136"/>
      <c r="D33" s="192" t="s">
        <v>156</v>
      </c>
      <c r="E33" s="193"/>
      <c r="F33" s="193"/>
      <c r="G33" s="194"/>
      <c r="H33" s="136"/>
      <c r="I33" s="1013">
        <f>SUM(I18:K32)</f>
        <v>0</v>
      </c>
      <c r="J33" s="1014"/>
      <c r="K33" s="1015"/>
      <c r="L33" s="1013">
        <f>SUM(L18:N32)</f>
        <v>0</v>
      </c>
      <c r="M33" s="1014"/>
      <c r="N33" s="1015"/>
      <c r="O33" s="1013">
        <f>SUM(O18:Q32)</f>
        <v>0</v>
      </c>
      <c r="P33" s="1014"/>
      <c r="Q33" s="1015"/>
      <c r="R33" s="1013">
        <f>SUM(R18:T32)</f>
        <v>0</v>
      </c>
      <c r="S33" s="1014"/>
      <c r="T33" s="1015"/>
      <c r="U33" s="1013">
        <f>SUM(U18:W32)</f>
        <v>0</v>
      </c>
      <c r="V33" s="1014"/>
      <c r="W33" s="1015"/>
      <c r="X33" s="1013">
        <f>SUM(X18:Z32)</f>
        <v>0</v>
      </c>
      <c r="Y33" s="1014"/>
      <c r="Z33" s="1015"/>
      <c r="AA33" s="136"/>
      <c r="AB33" s="1009">
        <f>SUM(I33:Z33)</f>
        <v>0</v>
      </c>
      <c r="AC33" s="1010"/>
      <c r="AD33" s="1011"/>
      <c r="AE33" s="136"/>
      <c r="AF33" s="6"/>
    </row>
    <row r="34" spans="2:32" ht="15" customHeight="1" x14ac:dyDescent="0.2">
      <c r="B34" s="6"/>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6"/>
    </row>
    <row r="35" spans="2:32" ht="15" customHeight="1" x14ac:dyDescent="0.2">
      <c r="B35" s="6"/>
      <c r="C35" s="136"/>
      <c r="D35" s="198" t="s">
        <v>161</v>
      </c>
      <c r="E35" s="199"/>
      <c r="F35" s="199"/>
      <c r="G35" s="200"/>
      <c r="H35" s="136"/>
      <c r="I35" s="1006">
        <f>Result_TotalDirectCosts_Y1</f>
        <v>0</v>
      </c>
      <c r="J35" s="1007"/>
      <c r="K35" s="1008"/>
      <c r="L35" s="1006">
        <f>Result_TotalDirectCosts_Y2</f>
        <v>0</v>
      </c>
      <c r="M35" s="1007"/>
      <c r="N35" s="1008"/>
      <c r="O35" s="1006">
        <f>Result_TotalDirectCosts_Y3</f>
        <v>0</v>
      </c>
      <c r="P35" s="1007"/>
      <c r="Q35" s="1008"/>
      <c r="R35" s="1006">
        <f>Result_TotalDirectCosts_Y4</f>
        <v>0</v>
      </c>
      <c r="S35" s="1007"/>
      <c r="T35" s="1008"/>
      <c r="U35" s="1006">
        <f>Result_TotalDirectCosts_Y5</f>
        <v>0</v>
      </c>
      <c r="V35" s="1007"/>
      <c r="W35" s="1008"/>
      <c r="X35" s="1006">
        <f>Result_TotalDirectCosts_Y6</f>
        <v>0</v>
      </c>
      <c r="Y35" s="1007"/>
      <c r="Z35" s="1008"/>
      <c r="AA35" s="136"/>
      <c r="AB35" s="1003">
        <f>AB16+AB33</f>
        <v>0</v>
      </c>
      <c r="AC35" s="1004"/>
      <c r="AD35" s="1005"/>
      <c r="AE35" s="136"/>
      <c r="AF35" s="6"/>
    </row>
    <row r="36" spans="2:32" ht="15" customHeight="1" x14ac:dyDescent="0.2">
      <c r="B36" s="6"/>
      <c r="C36" s="136"/>
      <c r="D36" s="198" t="s">
        <v>331</v>
      </c>
      <c r="E36" s="199"/>
      <c r="F36" s="199"/>
      <c r="G36" s="200"/>
      <c r="H36" s="136"/>
      <c r="I36" s="1006">
        <f>Result_FACostBase_Y1</f>
        <v>0</v>
      </c>
      <c r="J36" s="1007"/>
      <c r="K36" s="1008"/>
      <c r="L36" s="1006">
        <f>Result_FACostBase_Y2</f>
        <v>0</v>
      </c>
      <c r="M36" s="1007"/>
      <c r="N36" s="1008"/>
      <c r="O36" s="1006">
        <f>Result_FACostBase_Y3</f>
        <v>0</v>
      </c>
      <c r="P36" s="1007"/>
      <c r="Q36" s="1008"/>
      <c r="R36" s="1006">
        <f>Result_FACostBase_Y4</f>
        <v>0</v>
      </c>
      <c r="S36" s="1007"/>
      <c r="T36" s="1008"/>
      <c r="U36" s="1006">
        <f>Result_FACostBase_Y5</f>
        <v>0</v>
      </c>
      <c r="V36" s="1007"/>
      <c r="W36" s="1008"/>
      <c r="X36" s="1006">
        <f>Result_FACostBase_Y6</f>
        <v>0</v>
      </c>
      <c r="Y36" s="1007"/>
      <c r="Z36" s="1008"/>
      <c r="AA36" s="136"/>
      <c r="AB36" s="1003">
        <f>SUM(I36:Z36)</f>
        <v>0</v>
      </c>
      <c r="AC36" s="1004"/>
      <c r="AD36" s="1005"/>
      <c r="AE36" s="136"/>
      <c r="AF36" s="6"/>
    </row>
    <row r="37" spans="2:32" ht="15" customHeight="1" x14ac:dyDescent="0.2">
      <c r="B37" s="6"/>
      <c r="C37" s="136"/>
      <c r="D37" s="198" t="s">
        <v>208</v>
      </c>
      <c r="E37" s="199"/>
      <c r="F37" s="199"/>
      <c r="G37" s="200"/>
      <c r="H37" s="136"/>
      <c r="I37" s="1006">
        <f>Result_IndirectCosts_Y1</f>
        <v>0</v>
      </c>
      <c r="J37" s="1007"/>
      <c r="K37" s="1008"/>
      <c r="L37" s="1006">
        <f>Result_IndirectCosts_Y2</f>
        <v>0</v>
      </c>
      <c r="M37" s="1007"/>
      <c r="N37" s="1008"/>
      <c r="O37" s="1006">
        <f>Result_IndirectCosts_Y3</f>
        <v>0</v>
      </c>
      <c r="P37" s="1007"/>
      <c r="Q37" s="1008"/>
      <c r="R37" s="1006">
        <f>Result_IndirectCosts_Y4</f>
        <v>0</v>
      </c>
      <c r="S37" s="1007"/>
      <c r="T37" s="1008"/>
      <c r="U37" s="1006">
        <f>Result_IndirectCosts_Y5</f>
        <v>0</v>
      </c>
      <c r="V37" s="1007"/>
      <c r="W37" s="1008"/>
      <c r="X37" s="1006">
        <f>Result_IndirectCosts_Y6</f>
        <v>0</v>
      </c>
      <c r="Y37" s="1007"/>
      <c r="Z37" s="1008"/>
      <c r="AA37" s="136"/>
      <c r="AB37" s="1003">
        <f>SUM(I37:Z37)</f>
        <v>0</v>
      </c>
      <c r="AC37" s="1004"/>
      <c r="AD37" s="1005"/>
      <c r="AE37" s="136"/>
      <c r="AF37" s="6"/>
    </row>
    <row r="38" spans="2:32" ht="20.25" customHeight="1" x14ac:dyDescent="0.2">
      <c r="B38" s="6"/>
      <c r="C38" s="136"/>
      <c r="D38" s="198" t="s">
        <v>284</v>
      </c>
      <c r="E38" s="199"/>
      <c r="F38" s="199"/>
      <c r="G38" s="200"/>
      <c r="H38" s="188"/>
      <c r="I38" s="1020">
        <f>I35+I37</f>
        <v>0</v>
      </c>
      <c r="J38" s="1021"/>
      <c r="K38" s="1022"/>
      <c r="L38" s="1020">
        <f>L35+L37</f>
        <v>0</v>
      </c>
      <c r="M38" s="1021"/>
      <c r="N38" s="1022"/>
      <c r="O38" s="1020">
        <f>O35+O37</f>
        <v>0</v>
      </c>
      <c r="P38" s="1021"/>
      <c r="Q38" s="1022"/>
      <c r="R38" s="1020">
        <f>R35+R37</f>
        <v>0</v>
      </c>
      <c r="S38" s="1021"/>
      <c r="T38" s="1022"/>
      <c r="U38" s="1020">
        <f>U35+U37</f>
        <v>0</v>
      </c>
      <c r="V38" s="1021"/>
      <c r="W38" s="1022"/>
      <c r="X38" s="1020">
        <f>X35+X37</f>
        <v>0</v>
      </c>
      <c r="Y38" s="1021"/>
      <c r="Z38" s="1022"/>
      <c r="AA38" s="188"/>
      <c r="AB38" s="1017">
        <f>AB35+AB37</f>
        <v>0</v>
      </c>
      <c r="AC38" s="1018"/>
      <c r="AD38" s="1019"/>
      <c r="AE38" s="136"/>
      <c r="AF38" s="6"/>
    </row>
    <row r="39" spans="2:32" ht="12.75" customHeight="1" x14ac:dyDescent="0.2">
      <c r="B39" s="6"/>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87"/>
      <c r="AC39" s="136"/>
      <c r="AD39" s="136"/>
      <c r="AE39" s="136"/>
      <c r="AF39" s="6"/>
    </row>
    <row r="40" spans="2:32" ht="7.5" customHeight="1" x14ac:dyDescent="0.2">
      <c r="B40" s="6"/>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6"/>
    </row>
    <row r="41" spans="2:32" ht="5.0999999999999996" customHeight="1" x14ac:dyDescent="0.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8"/>
    </row>
  </sheetData>
  <sheetProtection algorithmName="SHA-512" hashValue="o4kPEkBcjtWHpmQ0jAfTek5+sWohlAdsik7Vt8dyawn4bLMj4gGK2zeemOutjhAByyrok3SOqriq9OnEgzb+rA==" saltValue="XM6Ucq0QPyS7UCDUZcBOqQ==" spinCount="100000" sheet="1" selectLockedCells="1" selectUnlockedCells="1"/>
  <mergeCells count="197">
    <mergeCell ref="AC3:AD3"/>
    <mergeCell ref="C7:AE7"/>
    <mergeCell ref="I8:K9"/>
    <mergeCell ref="L8:N9"/>
    <mergeCell ref="O8:Q9"/>
    <mergeCell ref="R8:T9"/>
    <mergeCell ref="U8:W9"/>
    <mergeCell ref="M4:T4"/>
    <mergeCell ref="M5:T5"/>
    <mergeCell ref="M6:T6"/>
    <mergeCell ref="X8:Z9"/>
    <mergeCell ref="AB8:AD9"/>
    <mergeCell ref="I11:K11"/>
    <mergeCell ref="L11:N11"/>
    <mergeCell ref="O11:Q11"/>
    <mergeCell ref="R11:T11"/>
    <mergeCell ref="U11:W11"/>
    <mergeCell ref="X11:Z11"/>
    <mergeCell ref="O15:Q15"/>
    <mergeCell ref="R15:T15"/>
    <mergeCell ref="U15:W15"/>
    <mergeCell ref="X15:Z15"/>
    <mergeCell ref="I15:K15"/>
    <mergeCell ref="I14:K14"/>
    <mergeCell ref="I12:K12"/>
    <mergeCell ref="I13:K13"/>
    <mergeCell ref="U13:W13"/>
    <mergeCell ref="X13:Z13"/>
    <mergeCell ref="AB11:AD11"/>
    <mergeCell ref="AB15:AD15"/>
    <mergeCell ref="L20:N20"/>
    <mergeCell ref="O20:Q20"/>
    <mergeCell ref="R20:T20"/>
    <mergeCell ref="U20:W20"/>
    <mergeCell ref="U19:W19"/>
    <mergeCell ref="O16:Q16"/>
    <mergeCell ref="R16:T16"/>
    <mergeCell ref="X20:Z20"/>
    <mergeCell ref="L15:N15"/>
    <mergeCell ref="L14:N14"/>
    <mergeCell ref="O14:Q14"/>
    <mergeCell ref="R14:T14"/>
    <mergeCell ref="U14:W14"/>
    <mergeCell ref="X14:Z14"/>
    <mergeCell ref="L12:N12"/>
    <mergeCell ref="O12:Q12"/>
    <mergeCell ref="R12:T12"/>
    <mergeCell ref="U12:W12"/>
    <mergeCell ref="X12:Z12"/>
    <mergeCell ref="L13:N13"/>
    <mergeCell ref="O13:Q13"/>
    <mergeCell ref="R13:T13"/>
    <mergeCell ref="AB22:AD22"/>
    <mergeCell ref="AB23:AD23"/>
    <mergeCell ref="X19:Z19"/>
    <mergeCell ref="I20:K20"/>
    <mergeCell ref="O21:Q21"/>
    <mergeCell ref="R21:T21"/>
    <mergeCell ref="X16:Z16"/>
    <mergeCell ref="I33:K33"/>
    <mergeCell ref="L33:N33"/>
    <mergeCell ref="O33:Q33"/>
    <mergeCell ref="R33:T33"/>
    <mergeCell ref="U33:W33"/>
    <mergeCell ref="X33:Z33"/>
    <mergeCell ref="AB16:AD16"/>
    <mergeCell ref="AB17:AD17"/>
    <mergeCell ref="AB18:AD18"/>
    <mergeCell ref="AB19:AD19"/>
    <mergeCell ref="AB20:AD20"/>
    <mergeCell ref="AB21:AD21"/>
    <mergeCell ref="L32:N32"/>
    <mergeCell ref="O32:Q32"/>
    <mergeCell ref="R32:T32"/>
    <mergeCell ref="U32:W32"/>
    <mergeCell ref="X32:Z32"/>
    <mergeCell ref="X31:Z31"/>
    <mergeCell ref="R31:T31"/>
    <mergeCell ref="O35:Q35"/>
    <mergeCell ref="R35:T35"/>
    <mergeCell ref="U35:W35"/>
    <mergeCell ref="X35:Z35"/>
    <mergeCell ref="O30:Q30"/>
    <mergeCell ref="R30:T30"/>
    <mergeCell ref="U30:W30"/>
    <mergeCell ref="X30:Z30"/>
    <mergeCell ref="O31:Q31"/>
    <mergeCell ref="I28:K28"/>
    <mergeCell ref="I29:K29"/>
    <mergeCell ref="I30:K30"/>
    <mergeCell ref="I31:K31"/>
    <mergeCell ref="I32:K32"/>
    <mergeCell ref="L26:N26"/>
    <mergeCell ref="L27:N27"/>
    <mergeCell ref="L28:N28"/>
    <mergeCell ref="L29:N29"/>
    <mergeCell ref="L30:N30"/>
    <mergeCell ref="L31:N31"/>
    <mergeCell ref="I25:K25"/>
    <mergeCell ref="L25:N25"/>
    <mergeCell ref="O25:Q25"/>
    <mergeCell ref="R25:T25"/>
    <mergeCell ref="U25:W25"/>
    <mergeCell ref="X25:Z25"/>
    <mergeCell ref="I26:K26"/>
    <mergeCell ref="I27:K27"/>
    <mergeCell ref="I19:K19"/>
    <mergeCell ref="L19:N19"/>
    <mergeCell ref="O19:Q19"/>
    <mergeCell ref="R19:T19"/>
    <mergeCell ref="O26:Q26"/>
    <mergeCell ref="R26:T26"/>
    <mergeCell ref="I21:K21"/>
    <mergeCell ref="L21:N21"/>
    <mergeCell ref="O23:Q23"/>
    <mergeCell ref="R23:T23"/>
    <mergeCell ref="U23:W23"/>
    <mergeCell ref="I24:K24"/>
    <mergeCell ref="L24:N24"/>
    <mergeCell ref="O24:Q24"/>
    <mergeCell ref="R24:T24"/>
    <mergeCell ref="U24:W24"/>
    <mergeCell ref="AB38:AD38"/>
    <mergeCell ref="I35:K35"/>
    <mergeCell ref="L35:N35"/>
    <mergeCell ref="AB37:AD37"/>
    <mergeCell ref="I37:K37"/>
    <mergeCell ref="L37:N37"/>
    <mergeCell ref="O37:Q37"/>
    <mergeCell ref="R37:T37"/>
    <mergeCell ref="U37:W37"/>
    <mergeCell ref="X37:Z37"/>
    <mergeCell ref="I38:K38"/>
    <mergeCell ref="L38:N38"/>
    <mergeCell ref="O38:Q38"/>
    <mergeCell ref="R38:T38"/>
    <mergeCell ref="U38:W38"/>
    <mergeCell ref="X38:Z38"/>
    <mergeCell ref="I23:K23"/>
    <mergeCell ref="L23:N23"/>
    <mergeCell ref="I18:K18"/>
    <mergeCell ref="L18:N18"/>
    <mergeCell ref="O18:Q18"/>
    <mergeCell ref="R18:T18"/>
    <mergeCell ref="U18:W18"/>
    <mergeCell ref="X18:Z18"/>
    <mergeCell ref="I16:K16"/>
    <mergeCell ref="L16:N16"/>
    <mergeCell ref="U16:W16"/>
    <mergeCell ref="AB29:AD29"/>
    <mergeCell ref="AB30:AD30"/>
    <mergeCell ref="AB31:AD31"/>
    <mergeCell ref="AB32:AD32"/>
    <mergeCell ref="L22:N22"/>
    <mergeCell ref="O22:Q22"/>
    <mergeCell ref="R22:T22"/>
    <mergeCell ref="U22:W22"/>
    <mergeCell ref="X22:Z22"/>
    <mergeCell ref="R28:T28"/>
    <mergeCell ref="U28:W28"/>
    <mergeCell ref="X28:Z28"/>
    <mergeCell ref="O29:Q29"/>
    <mergeCell ref="R29:T29"/>
    <mergeCell ref="U29:W29"/>
    <mergeCell ref="X29:Z29"/>
    <mergeCell ref="O28:Q28"/>
    <mergeCell ref="U26:W26"/>
    <mergeCell ref="X26:Z26"/>
    <mergeCell ref="O27:Q27"/>
    <mergeCell ref="R27:T27"/>
    <mergeCell ref="U27:W27"/>
    <mergeCell ref="X27:Z27"/>
    <mergeCell ref="U31:W31"/>
    <mergeCell ref="X24:Z24"/>
    <mergeCell ref="U4:AD4"/>
    <mergeCell ref="U5:AD6"/>
    <mergeCell ref="AB36:AD36"/>
    <mergeCell ref="I36:K36"/>
    <mergeCell ref="L36:N36"/>
    <mergeCell ref="O36:Q36"/>
    <mergeCell ref="R36:T36"/>
    <mergeCell ref="U36:W36"/>
    <mergeCell ref="X36:Z36"/>
    <mergeCell ref="X23:Z23"/>
    <mergeCell ref="AB24:AD24"/>
    <mergeCell ref="AB12:AD12"/>
    <mergeCell ref="AB13:AD13"/>
    <mergeCell ref="AB14:AD14"/>
    <mergeCell ref="U21:W21"/>
    <mergeCell ref="X21:Z21"/>
    <mergeCell ref="I22:K22"/>
    <mergeCell ref="AB33:AD33"/>
    <mergeCell ref="AB35:AD35"/>
    <mergeCell ref="AB25:AD25"/>
    <mergeCell ref="AB26:AD26"/>
    <mergeCell ref="AB27:AD27"/>
    <mergeCell ref="AB28:AD28"/>
  </mergeCells>
  <conditionalFormatting sqref="G6">
    <cfRule type="cellIs" dxfId="24" priority="1" stopIfTrue="1" operator="lessThanOrEqual">
      <formula>0</formula>
    </cfRule>
  </conditionalFormatting>
  <conditionalFormatting sqref="U4:U5">
    <cfRule type="cellIs" dxfId="23" priority="2" stopIfTrue="1" operator="equal">
      <formula>0</formula>
    </cfRule>
  </conditionalFormatting>
  <printOptions horizontalCentered="1" verticalCentered="1"/>
  <pageMargins left="0.7" right="0.7" top="0.75" bottom="0.75" header="0.3" footer="0.3"/>
  <pageSetup scale="75" orientation="landscape"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pageSetUpPr fitToPage="1"/>
  </sheetPr>
  <dimension ref="B2:W66"/>
  <sheetViews>
    <sheetView showGridLines="0" showRowColHeaders="0" topLeftCell="B1" zoomScaleNormal="100" workbookViewId="0">
      <selection activeCell="I17" sqref="I17"/>
    </sheetView>
  </sheetViews>
  <sheetFormatPr defaultColWidth="9.28515625" defaultRowHeight="12.75" x14ac:dyDescent="0.2"/>
  <cols>
    <col min="1" max="1" width="2.42578125" customWidth="1"/>
    <col min="2" max="2" width="0.7109375" customWidth="1"/>
    <col min="3" max="3" width="2.42578125" customWidth="1"/>
    <col min="4" max="4" width="2.28515625" customWidth="1"/>
    <col min="5" max="6" width="10.7109375" customWidth="1"/>
    <col min="7" max="7" width="12.28515625" customWidth="1"/>
    <col min="8" max="8" width="3.7109375" customWidth="1"/>
    <col min="9" max="9" width="14.7109375" customWidth="1"/>
    <col min="10" max="10" width="2.7109375" customWidth="1"/>
    <col min="11" max="11" width="14.7109375" customWidth="1"/>
    <col min="12" max="12" width="2.7109375" customWidth="1"/>
    <col min="13" max="13" width="14.7109375" customWidth="1"/>
    <col min="14" max="14" width="2.7109375" customWidth="1"/>
    <col min="15" max="15" width="14.7109375" customWidth="1"/>
    <col min="16" max="16" width="2.7109375" customWidth="1"/>
    <col min="17" max="17" width="14.7109375" customWidth="1"/>
    <col min="18" max="18" width="2.7109375" customWidth="1"/>
    <col min="19" max="19" width="14.7109375" customWidth="1"/>
    <col min="20" max="21" width="2.7109375" customWidth="1"/>
    <col min="22" max="23" width="0.7109375" customWidth="1"/>
    <col min="26" max="26" width="14.42578125" bestFit="1" customWidth="1"/>
  </cols>
  <sheetData>
    <row r="2" spans="2:23" ht="5.0999999999999996" customHeight="1" thickBot="1" x14ac:dyDescent="0.25">
      <c r="B2" s="1"/>
      <c r="C2" s="2"/>
      <c r="D2" s="2"/>
      <c r="E2" s="2"/>
      <c r="F2" s="2"/>
      <c r="G2" s="2"/>
      <c r="H2" s="2"/>
      <c r="I2" s="2"/>
      <c r="J2" s="2"/>
      <c r="K2" s="2"/>
      <c r="L2" s="2"/>
      <c r="M2" s="2"/>
      <c r="N2" s="2"/>
      <c r="O2" s="2"/>
      <c r="P2" s="2"/>
      <c r="Q2" s="2"/>
      <c r="R2" s="2"/>
      <c r="S2" s="2"/>
      <c r="T2" s="2"/>
      <c r="U2" s="2"/>
      <c r="V2" s="2"/>
      <c r="W2" s="3"/>
    </row>
    <row r="3" spans="2:23" x14ac:dyDescent="0.2">
      <c r="B3" s="4"/>
      <c r="C3" s="202"/>
      <c r="D3" s="203"/>
      <c r="E3" s="203"/>
      <c r="F3" s="203"/>
      <c r="G3" s="203"/>
      <c r="H3" s="203"/>
      <c r="I3" s="203"/>
      <c r="J3" s="203"/>
      <c r="K3" s="203"/>
      <c r="L3" s="203"/>
      <c r="M3" s="203"/>
      <c r="N3" s="203"/>
      <c r="O3" s="203"/>
      <c r="P3" s="213"/>
      <c r="Q3" s="240"/>
      <c r="R3" s="240" t="str">
        <f>'Project Data'!R3</f>
        <v xml:space="preserve">OSP Budget Revision Date: </v>
      </c>
      <c r="S3" s="241">
        <f>Var_SpreadsheetRevisionDate</f>
        <v>46094</v>
      </c>
      <c r="T3" s="225"/>
      <c r="U3" s="225"/>
      <c r="V3" s="226"/>
      <c r="W3" s="5"/>
    </row>
    <row r="4" spans="2:23" x14ac:dyDescent="0.2">
      <c r="B4" s="4"/>
      <c r="C4" s="184"/>
      <c r="D4" s="185"/>
      <c r="E4" s="185"/>
      <c r="F4" s="185"/>
      <c r="G4" s="185"/>
      <c r="H4" s="185"/>
      <c r="I4" s="185"/>
      <c r="J4" s="185"/>
      <c r="K4" s="185" t="s">
        <v>0</v>
      </c>
      <c r="L4" s="185"/>
      <c r="M4" s="185"/>
      <c r="N4" s="1042">
        <f>Data_PIName</f>
        <v>0</v>
      </c>
      <c r="O4" s="1042"/>
      <c r="P4" s="1042"/>
      <c r="Q4" s="1042"/>
      <c r="R4" s="1042"/>
      <c r="S4" s="1042"/>
      <c r="T4" s="1042"/>
      <c r="U4" s="185"/>
      <c r="V4" s="186"/>
      <c r="W4" s="5"/>
    </row>
    <row r="5" spans="2:23" x14ac:dyDescent="0.2">
      <c r="B5" s="4"/>
      <c r="C5" s="184"/>
      <c r="D5" s="185"/>
      <c r="E5" s="185"/>
      <c r="F5" s="185"/>
      <c r="G5" s="185"/>
      <c r="H5" s="185"/>
      <c r="I5" s="185"/>
      <c r="J5" s="185"/>
      <c r="K5" s="185" t="s">
        <v>471</v>
      </c>
      <c r="L5" s="185"/>
      <c r="M5" s="185"/>
      <c r="N5" s="568">
        <f>Data_ProjectTitle</f>
        <v>0</v>
      </c>
      <c r="O5" s="568"/>
      <c r="P5" s="568"/>
      <c r="Q5" s="568"/>
      <c r="R5" s="568"/>
      <c r="S5" s="568"/>
      <c r="T5" s="568"/>
      <c r="U5" s="568"/>
      <c r="V5" s="186"/>
      <c r="W5" s="5"/>
    </row>
    <row r="6" spans="2:23" x14ac:dyDescent="0.2">
      <c r="B6" s="4"/>
      <c r="C6" s="184"/>
      <c r="D6" s="185"/>
      <c r="E6" s="239" t="s">
        <v>436</v>
      </c>
      <c r="F6" s="238">
        <f>IF(Data_ProjectStartDate&gt;=Var_EarliestProjectStartDate,TEXT(Data_ProjectStartDate," mmmm d, yyyy") &amp; " - " &amp; IF(Data_ProjectEndDate&gt;Data_ProjectStartDate,TEXT(Data_ProjectEndDate," mmmm d, yyyy"),""),0)</f>
        <v>0</v>
      </c>
      <c r="G6" s="185"/>
      <c r="H6" s="185"/>
      <c r="I6" s="185"/>
      <c r="J6" s="185"/>
      <c r="K6" s="185" t="s">
        <v>337</v>
      </c>
      <c r="L6" s="185"/>
      <c r="M6" s="185"/>
      <c r="N6" s="568"/>
      <c r="O6" s="568"/>
      <c r="P6" s="568"/>
      <c r="Q6" s="568"/>
      <c r="R6" s="568"/>
      <c r="S6" s="568"/>
      <c r="T6" s="568"/>
      <c r="U6" s="568"/>
      <c r="V6" s="186"/>
      <c r="W6" s="5"/>
    </row>
    <row r="7" spans="2:23" ht="13.5" thickBot="1" x14ac:dyDescent="0.25">
      <c r="B7" s="4"/>
      <c r="C7" s="1026"/>
      <c r="D7" s="1027"/>
      <c r="E7" s="1027"/>
      <c r="F7" s="1027"/>
      <c r="G7" s="1027"/>
      <c r="H7" s="1027"/>
      <c r="I7" s="1027"/>
      <c r="J7" s="1027"/>
      <c r="K7" s="1027"/>
      <c r="L7" s="1027"/>
      <c r="M7" s="1027"/>
      <c r="N7" s="1027"/>
      <c r="O7" s="1027"/>
      <c r="P7" s="1027"/>
      <c r="Q7" s="1027"/>
      <c r="R7" s="1027"/>
      <c r="S7" s="1027"/>
      <c r="T7" s="1027"/>
      <c r="U7" s="1027"/>
      <c r="V7" s="1028"/>
      <c r="W7" s="5"/>
    </row>
    <row r="8" spans="2:23" x14ac:dyDescent="0.2">
      <c r="B8" s="6"/>
      <c r="C8" s="136"/>
      <c r="D8" s="136"/>
      <c r="E8" s="136"/>
      <c r="F8" s="136"/>
      <c r="G8" s="136"/>
      <c r="H8" s="136"/>
      <c r="I8" s="136"/>
      <c r="J8" s="136"/>
      <c r="K8" s="136"/>
      <c r="L8" s="136"/>
      <c r="M8" s="136"/>
      <c r="N8" s="136"/>
      <c r="O8" s="136"/>
      <c r="P8" s="136"/>
      <c r="Q8" s="136"/>
      <c r="R8" s="136"/>
      <c r="S8" s="136"/>
      <c r="T8" s="136"/>
      <c r="U8" s="136"/>
      <c r="V8" s="136"/>
      <c r="W8" s="6"/>
    </row>
    <row r="9" spans="2:23" x14ac:dyDescent="0.2">
      <c r="B9" s="6"/>
      <c r="C9" s="136"/>
      <c r="D9" s="136"/>
      <c r="E9" s="136"/>
      <c r="F9" s="136"/>
      <c r="G9" s="136"/>
      <c r="H9" s="136"/>
      <c r="I9" s="136"/>
      <c r="J9" s="136"/>
      <c r="K9" s="136"/>
      <c r="L9" s="136"/>
      <c r="M9" s="136"/>
      <c r="N9" s="136"/>
      <c r="O9" s="136"/>
      <c r="P9" s="136"/>
      <c r="Q9" s="136"/>
      <c r="R9" s="136"/>
      <c r="S9" s="136"/>
      <c r="T9" s="136"/>
      <c r="U9" s="136"/>
      <c r="V9" s="136"/>
      <c r="W9" s="6"/>
    </row>
    <row r="10" spans="2:23" x14ac:dyDescent="0.2">
      <c r="B10" s="6"/>
      <c r="C10" s="136"/>
      <c r="D10" s="136"/>
      <c r="E10" s="136"/>
      <c r="F10" s="136"/>
      <c r="G10" s="136"/>
      <c r="H10" s="136"/>
      <c r="I10" s="214" t="s">
        <v>53</v>
      </c>
      <c r="J10" s="215"/>
      <c r="K10" s="214" t="s">
        <v>54</v>
      </c>
      <c r="L10" s="215"/>
      <c r="M10" s="214" t="s">
        <v>55</v>
      </c>
      <c r="N10" s="215"/>
      <c r="O10" s="214" t="s">
        <v>56</v>
      </c>
      <c r="P10" s="215"/>
      <c r="Q10" s="214" t="s">
        <v>57</v>
      </c>
      <c r="R10" s="215"/>
      <c r="S10" s="214" t="s">
        <v>174</v>
      </c>
      <c r="T10" s="136"/>
      <c r="U10" s="136"/>
      <c r="V10" s="136"/>
      <c r="W10" s="6"/>
    </row>
    <row r="11" spans="2:23" x14ac:dyDescent="0.2">
      <c r="B11" s="6"/>
      <c r="C11" s="136"/>
      <c r="D11" s="141" t="s">
        <v>338</v>
      </c>
      <c r="E11" s="136"/>
      <c r="F11" s="136"/>
      <c r="G11" s="136"/>
      <c r="H11" s="136"/>
      <c r="I11" s="141"/>
      <c r="J11" s="141"/>
      <c r="K11" s="141"/>
      <c r="L11" s="141"/>
      <c r="M11" s="141"/>
      <c r="N11" s="141"/>
      <c r="O11" s="141"/>
      <c r="P11" s="141"/>
      <c r="Q11" s="141"/>
      <c r="R11" s="141"/>
      <c r="S11" s="141"/>
      <c r="T11" s="136"/>
      <c r="U11" s="136"/>
      <c r="V11" s="136"/>
      <c r="W11" s="6"/>
    </row>
    <row r="12" spans="2:23" x14ac:dyDescent="0.2">
      <c r="B12" s="6"/>
      <c r="C12" s="136"/>
      <c r="D12" s="136"/>
      <c r="E12" s="136" t="s">
        <v>350</v>
      </c>
      <c r="F12" s="136"/>
      <c r="G12" s="136"/>
      <c r="H12" s="136"/>
      <c r="I12" s="249">
        <f>Result_TotalDirectCosts_Y1</f>
        <v>0</v>
      </c>
      <c r="J12" s="136"/>
      <c r="K12" s="249">
        <f>Result_TotalDirectCosts_Y2</f>
        <v>0</v>
      </c>
      <c r="L12" s="136"/>
      <c r="M12" s="249">
        <f>Result_TotalDirectCosts_Y3</f>
        <v>0</v>
      </c>
      <c r="N12" s="136"/>
      <c r="O12" s="249">
        <f>Result_TotalDirectCosts_Y4</f>
        <v>0</v>
      </c>
      <c r="P12" s="136"/>
      <c r="Q12" s="249">
        <f>Result_TotalDirectCosts_Y5</f>
        <v>0</v>
      </c>
      <c r="R12" s="136"/>
      <c r="S12" s="249">
        <f>SUM(I12,K12,M12,O12,Q12)</f>
        <v>0</v>
      </c>
      <c r="T12" s="136"/>
      <c r="U12" s="136"/>
      <c r="V12" s="136"/>
      <c r="W12" s="6"/>
    </row>
    <row r="13" spans="2:23" x14ac:dyDescent="0.2">
      <c r="B13" s="6"/>
      <c r="C13" s="136"/>
      <c r="D13" s="136"/>
      <c r="E13" s="136" t="s">
        <v>351</v>
      </c>
      <c r="F13" s="136"/>
      <c r="G13" s="136"/>
      <c r="H13" s="136"/>
      <c r="I13" s="250">
        <f>SUM(M31:M40)</f>
        <v>0</v>
      </c>
      <c r="J13" s="136"/>
      <c r="K13" s="250">
        <f>SUM(R31:S40)</f>
        <v>0</v>
      </c>
      <c r="L13" s="136"/>
      <c r="M13" s="250">
        <f>SUM(M44:M53)</f>
        <v>0</v>
      </c>
      <c r="N13" s="136"/>
      <c r="O13" s="250">
        <f>SUM(R44:S53)</f>
        <v>0</v>
      </c>
      <c r="P13" s="136"/>
      <c r="Q13" s="250">
        <f>SUM(M57:M66)</f>
        <v>0</v>
      </c>
      <c r="R13" s="136"/>
      <c r="S13" s="250">
        <f>SUM(I13,K13,M13,O13,Q13)</f>
        <v>0</v>
      </c>
      <c r="T13" s="136"/>
      <c r="U13" s="136"/>
      <c r="V13" s="136"/>
      <c r="W13" s="6"/>
    </row>
    <row r="14" spans="2:23" x14ac:dyDescent="0.2">
      <c r="B14" s="6"/>
      <c r="C14" s="136"/>
      <c r="D14" s="136"/>
      <c r="E14" s="136" t="s">
        <v>352</v>
      </c>
      <c r="F14" s="136"/>
      <c r="G14" s="136"/>
      <c r="H14" s="136"/>
      <c r="I14" s="249">
        <f>I12-I13</f>
        <v>0</v>
      </c>
      <c r="J14" s="136"/>
      <c r="K14" s="249">
        <f>K12-K13</f>
        <v>0</v>
      </c>
      <c r="L14" s="136"/>
      <c r="M14" s="249">
        <f>M12-M13</f>
        <v>0</v>
      </c>
      <c r="N14" s="136"/>
      <c r="O14" s="249">
        <f>O12-O13</f>
        <v>0</v>
      </c>
      <c r="P14" s="136"/>
      <c r="Q14" s="249">
        <f>Q12-Q13</f>
        <v>0</v>
      </c>
      <c r="R14" s="136"/>
      <c r="S14" s="249">
        <f>SUM(I14,K14,M14,O14,Q14)</f>
        <v>0</v>
      </c>
      <c r="T14" s="136"/>
      <c r="U14" s="136"/>
      <c r="V14" s="136"/>
      <c r="W14" s="6"/>
    </row>
    <row r="15" spans="2:23" x14ac:dyDescent="0.2">
      <c r="B15" s="6"/>
      <c r="C15" s="136"/>
      <c r="D15" s="136"/>
      <c r="E15" s="136"/>
      <c r="F15" s="136"/>
      <c r="G15" s="136"/>
      <c r="H15" s="136"/>
      <c r="I15" s="136"/>
      <c r="J15" s="136"/>
      <c r="K15" s="136"/>
      <c r="L15" s="136"/>
      <c r="M15" s="136"/>
      <c r="N15" s="136"/>
      <c r="O15" s="136"/>
      <c r="P15" s="136"/>
      <c r="Q15" s="136"/>
      <c r="R15" s="136"/>
      <c r="S15" s="136"/>
      <c r="T15" s="136"/>
      <c r="U15" s="136"/>
      <c r="V15" s="136"/>
      <c r="W15" s="6"/>
    </row>
    <row r="16" spans="2:23" x14ac:dyDescent="0.2">
      <c r="B16" s="6"/>
      <c r="C16" s="136"/>
      <c r="D16" s="141" t="s">
        <v>339</v>
      </c>
      <c r="E16" s="136"/>
      <c r="F16" s="136"/>
      <c r="G16" s="136"/>
      <c r="H16" s="136"/>
      <c r="I16" s="1080" t="s">
        <v>363</v>
      </c>
      <c r="J16" s="1080"/>
      <c r="K16" s="1080"/>
      <c r="L16" s="1080"/>
      <c r="M16" s="1080"/>
      <c r="N16" s="1080"/>
      <c r="O16" s="1080"/>
      <c r="P16" s="1080"/>
      <c r="Q16" s="1080"/>
      <c r="R16" s="136"/>
      <c r="S16" s="136"/>
      <c r="T16" s="136"/>
      <c r="U16" s="136"/>
      <c r="V16" s="136"/>
      <c r="W16" s="6"/>
    </row>
    <row r="17" spans="2:23" x14ac:dyDescent="0.2">
      <c r="B17" s="6"/>
      <c r="C17" s="136"/>
      <c r="D17" s="136"/>
      <c r="E17" s="136" t="s">
        <v>353</v>
      </c>
      <c r="F17" s="136"/>
      <c r="G17" s="136"/>
      <c r="H17" s="136"/>
      <c r="I17" s="216">
        <v>1</v>
      </c>
      <c r="J17" s="136"/>
      <c r="K17" s="83">
        <v>1</v>
      </c>
      <c r="L17" s="136"/>
      <c r="M17" s="212">
        <v>1</v>
      </c>
      <c r="N17" s="136"/>
      <c r="O17" s="212">
        <v>1</v>
      </c>
      <c r="P17" s="136"/>
      <c r="Q17" s="212">
        <v>1</v>
      </c>
      <c r="R17" s="136"/>
      <c r="S17" s="136"/>
      <c r="T17" s="136"/>
      <c r="U17" s="136"/>
      <c r="V17" s="136"/>
      <c r="W17" s="6"/>
    </row>
    <row r="18" spans="2:23" x14ac:dyDescent="0.2">
      <c r="B18" s="6"/>
      <c r="C18" s="136"/>
      <c r="D18" s="136"/>
      <c r="E18" s="136" t="s">
        <v>351</v>
      </c>
      <c r="F18" s="136"/>
      <c r="G18" s="136"/>
      <c r="H18" s="136"/>
      <c r="I18" s="249">
        <f>I13</f>
        <v>0</v>
      </c>
      <c r="J18" s="136"/>
      <c r="K18" s="249">
        <f>K13</f>
        <v>0</v>
      </c>
      <c r="L18" s="136"/>
      <c r="M18" s="249">
        <f>M13</f>
        <v>0</v>
      </c>
      <c r="N18" s="136"/>
      <c r="O18" s="249">
        <f>O13</f>
        <v>0</v>
      </c>
      <c r="P18" s="136"/>
      <c r="Q18" s="249">
        <f>Q13</f>
        <v>0</v>
      </c>
      <c r="R18" s="136"/>
      <c r="S18" s="249">
        <f>SUM(I18,K18,M18,O18,Q18)</f>
        <v>0</v>
      </c>
      <c r="T18" s="136"/>
      <c r="U18" s="136"/>
      <c r="V18" s="136"/>
      <c r="W18" s="6"/>
    </row>
    <row r="19" spans="2:23" x14ac:dyDescent="0.2">
      <c r="B19" s="6"/>
      <c r="C19" s="136"/>
      <c r="D19" s="136"/>
      <c r="E19" s="136" t="s">
        <v>354</v>
      </c>
      <c r="F19" s="136"/>
      <c r="G19" s="136"/>
      <c r="H19" s="136"/>
      <c r="I19" s="249">
        <f>(I17-1)*Var_Module_Increment+I18</f>
        <v>0</v>
      </c>
      <c r="J19" s="136"/>
      <c r="K19" s="249">
        <f>(K17-1)*Var_Module_Increment+K18</f>
        <v>0</v>
      </c>
      <c r="L19" s="136"/>
      <c r="M19" s="249">
        <f>(M17-1)*Var_Module_Increment+M18</f>
        <v>0</v>
      </c>
      <c r="N19" s="136"/>
      <c r="O19" s="249">
        <f>(O17-1)*Var_Module_Increment+O18</f>
        <v>0</v>
      </c>
      <c r="P19" s="136"/>
      <c r="Q19" s="249">
        <f>(Q17-1)*Var_Module_Increment+Q18</f>
        <v>0</v>
      </c>
      <c r="R19" s="136"/>
      <c r="S19" s="249">
        <f>SUM(I19,K19,M19,O19,Q19)</f>
        <v>0</v>
      </c>
      <c r="T19" s="136"/>
      <c r="U19" s="136"/>
      <c r="V19" s="136"/>
      <c r="W19" s="6"/>
    </row>
    <row r="20" spans="2:23" x14ac:dyDescent="0.2">
      <c r="B20" s="6"/>
      <c r="C20" s="136"/>
      <c r="D20" s="136"/>
      <c r="E20" s="136" t="s">
        <v>355</v>
      </c>
      <c r="F20" s="136"/>
      <c r="G20" s="136"/>
      <c r="H20" s="136"/>
      <c r="I20" s="249">
        <f>I19-(I12-Result_FACostBase_Y1)</f>
        <v>0</v>
      </c>
      <c r="J20" s="136"/>
      <c r="K20" s="249">
        <f>K19-(K12-Result_FACostBase_Y2)</f>
        <v>0</v>
      </c>
      <c r="L20" s="136"/>
      <c r="M20" s="249">
        <f>M19-(M12-Result_FACostBase_Y3)</f>
        <v>0</v>
      </c>
      <c r="N20" s="136"/>
      <c r="O20" s="249">
        <f>O19-(O12-Result_FACostBase_Y4)</f>
        <v>0</v>
      </c>
      <c r="P20" s="136"/>
      <c r="Q20" s="249">
        <f>Q19-(Q12-Result_FACostBase_Y5)</f>
        <v>0</v>
      </c>
      <c r="R20" s="136"/>
      <c r="S20" s="249">
        <f>SUM(I20,K20,M20,O20,Q20)</f>
        <v>0</v>
      </c>
      <c r="T20" s="136"/>
      <c r="U20" s="136"/>
      <c r="V20" s="136"/>
      <c r="W20" s="6"/>
    </row>
    <row r="21" spans="2:23" x14ac:dyDescent="0.2">
      <c r="B21" s="6"/>
      <c r="C21" s="136"/>
      <c r="D21" s="136"/>
      <c r="E21" s="136" t="s">
        <v>356</v>
      </c>
      <c r="F21" s="136"/>
      <c r="G21" s="136"/>
      <c r="H21" s="136"/>
      <c r="I21" s="249">
        <f>I20*FA_Rate_Y1</f>
        <v>0</v>
      </c>
      <c r="J21" s="136"/>
      <c r="K21" s="249">
        <f>K20*FA_Rate_Y2</f>
        <v>0</v>
      </c>
      <c r="L21" s="136"/>
      <c r="M21" s="249">
        <f>M20*FA_Rate_Y3</f>
        <v>0</v>
      </c>
      <c r="N21" s="136"/>
      <c r="O21" s="249">
        <f>O20*FA_Rate_Y4</f>
        <v>0</v>
      </c>
      <c r="P21" s="136"/>
      <c r="Q21" s="249">
        <f>Q20*FA_Rate_Y5</f>
        <v>0</v>
      </c>
      <c r="R21" s="136"/>
      <c r="S21" s="249">
        <f>SUM(I21,K21,M21,O21,Q21)</f>
        <v>0</v>
      </c>
      <c r="T21" s="136"/>
      <c r="U21" s="136"/>
      <c r="V21" s="136"/>
      <c r="W21" s="6"/>
    </row>
    <row r="22" spans="2:23" x14ac:dyDescent="0.2">
      <c r="B22" s="6"/>
      <c r="C22" s="136"/>
      <c r="D22" s="136"/>
      <c r="E22" s="136" t="s">
        <v>357</v>
      </c>
      <c r="F22" s="136"/>
      <c r="G22" s="136"/>
      <c r="H22" s="136"/>
      <c r="I22" s="249">
        <f>I19+I21</f>
        <v>0</v>
      </c>
      <c r="J22" s="136"/>
      <c r="K22" s="249">
        <f>K19+K21</f>
        <v>0</v>
      </c>
      <c r="L22" s="136"/>
      <c r="M22" s="249">
        <f>M19+M21</f>
        <v>0</v>
      </c>
      <c r="N22" s="136"/>
      <c r="O22" s="249">
        <f>O19+O21</f>
        <v>0</v>
      </c>
      <c r="P22" s="136"/>
      <c r="Q22" s="249">
        <f>Q19+Q21</f>
        <v>0</v>
      </c>
      <c r="R22" s="136"/>
      <c r="S22" s="249">
        <f>SUM(I22,K22,M22,O22,Q22)</f>
        <v>0</v>
      </c>
      <c r="T22" s="136"/>
      <c r="U22" s="136"/>
      <c r="V22" s="136"/>
      <c r="W22" s="6"/>
    </row>
    <row r="23" spans="2:23" x14ac:dyDescent="0.2">
      <c r="B23" s="6"/>
      <c r="C23" s="136"/>
      <c r="D23" s="136"/>
      <c r="E23" s="136"/>
      <c r="F23" s="136"/>
      <c r="G23" s="136"/>
      <c r="H23" s="136"/>
      <c r="I23" s="136"/>
      <c r="J23" s="136"/>
      <c r="K23" s="136"/>
      <c r="L23" s="136"/>
      <c r="M23" s="136"/>
      <c r="N23" s="136"/>
      <c r="O23" s="136"/>
      <c r="P23" s="136"/>
      <c r="Q23" s="136"/>
      <c r="R23" s="136"/>
      <c r="S23" s="136"/>
      <c r="T23" s="136"/>
      <c r="U23" s="136"/>
      <c r="V23" s="136"/>
      <c r="W23" s="6"/>
    </row>
    <row r="24" spans="2:23" ht="12.75" customHeight="1" x14ac:dyDescent="0.2">
      <c r="B24" s="6"/>
      <c r="C24" s="136"/>
      <c r="D24" s="136"/>
      <c r="E24" s="136"/>
      <c r="F24" s="136"/>
      <c r="G24" s="136"/>
      <c r="H24" s="136"/>
      <c r="I24" s="136"/>
      <c r="J24" s="136"/>
      <c r="K24" s="136"/>
      <c r="L24" s="136"/>
      <c r="M24" s="136"/>
      <c r="N24" s="136"/>
      <c r="O24" s="136"/>
      <c r="P24" s="136"/>
      <c r="Q24" s="136"/>
      <c r="R24" s="136"/>
      <c r="S24" s="136"/>
      <c r="T24" s="136"/>
      <c r="U24" s="136"/>
      <c r="V24" s="136"/>
      <c r="W24" s="6"/>
    </row>
    <row r="25" spans="2:23" ht="7.5" customHeight="1" x14ac:dyDescent="0.2">
      <c r="B25" s="6"/>
      <c r="C25" s="136"/>
      <c r="D25" s="136"/>
      <c r="E25" s="136"/>
      <c r="F25" s="136"/>
      <c r="G25" s="136"/>
      <c r="H25" s="136"/>
      <c r="I25" s="136"/>
      <c r="J25" s="136"/>
      <c r="K25" s="136"/>
      <c r="L25" s="136"/>
      <c r="M25" s="136"/>
      <c r="N25" s="136"/>
      <c r="O25" s="136"/>
      <c r="P25" s="136"/>
      <c r="Q25" s="136"/>
      <c r="R25" s="136"/>
      <c r="S25" s="136"/>
      <c r="T25" s="136"/>
      <c r="U25" s="136"/>
      <c r="V25" s="136"/>
      <c r="W25" s="6"/>
    </row>
    <row r="26" spans="2:23" ht="5.0999999999999996" customHeight="1" x14ac:dyDescent="0.2">
      <c r="B26" s="16"/>
      <c r="C26" s="17"/>
      <c r="D26" s="17"/>
      <c r="E26" s="17"/>
      <c r="F26" s="17"/>
      <c r="G26" s="17"/>
      <c r="H26" s="17"/>
      <c r="I26" s="17"/>
      <c r="J26" s="17"/>
      <c r="K26" s="17"/>
      <c r="L26" s="17"/>
      <c r="M26" s="17"/>
      <c r="N26" s="17"/>
      <c r="O26" s="17"/>
      <c r="P26" s="17"/>
      <c r="Q26" s="17"/>
      <c r="R26" s="17"/>
      <c r="S26" s="17"/>
      <c r="T26" s="17"/>
      <c r="U26" s="17"/>
      <c r="V26" s="17"/>
      <c r="W26" s="18"/>
    </row>
    <row r="28" spans="2:23" ht="45.75" customHeight="1" thickBot="1" x14ac:dyDescent="0.25">
      <c r="F28" s="1079" t="s">
        <v>362</v>
      </c>
      <c r="G28" s="1079"/>
      <c r="H28" s="1079"/>
      <c r="I28" s="1079"/>
      <c r="J28" s="1079"/>
      <c r="K28" s="1079"/>
      <c r="L28" s="1079"/>
      <c r="M28" s="1079"/>
      <c r="N28" s="1079"/>
      <c r="O28" s="1079"/>
      <c r="P28" s="1079"/>
      <c r="Q28" s="1079"/>
      <c r="R28" s="1079"/>
    </row>
    <row r="29" spans="2:23" ht="13.5" thickBot="1" x14ac:dyDescent="0.25">
      <c r="I29" s="1062" t="s">
        <v>53</v>
      </c>
      <c r="J29" s="1063"/>
      <c r="K29" s="1063"/>
      <c r="L29" s="1063"/>
      <c r="M29" s="1064"/>
      <c r="N29" s="1062" t="s">
        <v>54</v>
      </c>
      <c r="O29" s="1063"/>
      <c r="P29" s="1063"/>
      <c r="Q29" s="1063"/>
      <c r="R29" s="1063"/>
      <c r="S29" s="1064"/>
    </row>
    <row r="30" spans="2:23" x14ac:dyDescent="0.2">
      <c r="D30" s="1065" t="s">
        <v>364</v>
      </c>
      <c r="E30" s="1066"/>
      <c r="F30" s="1066"/>
      <c r="G30" s="1066"/>
      <c r="H30" s="1067"/>
      <c r="I30" s="1076" t="s">
        <v>359</v>
      </c>
      <c r="J30" s="1061"/>
      <c r="K30" s="1061" t="s">
        <v>360</v>
      </c>
      <c r="L30" s="1061"/>
      <c r="M30" s="217" t="s">
        <v>361</v>
      </c>
      <c r="N30" s="1078" t="s">
        <v>359</v>
      </c>
      <c r="O30" s="1076"/>
      <c r="P30" s="1075" t="s">
        <v>360</v>
      </c>
      <c r="Q30" s="1076"/>
      <c r="R30" s="1075" t="s">
        <v>361</v>
      </c>
      <c r="S30" s="1077"/>
    </row>
    <row r="31" spans="2:23" x14ac:dyDescent="0.2">
      <c r="D31" s="1043">
        <f>'Budget Period 1'!F103</f>
        <v>0</v>
      </c>
      <c r="E31" s="1044"/>
      <c r="F31" s="1044"/>
      <c r="G31" s="1044"/>
      <c r="H31" s="1045"/>
      <c r="I31" s="1056">
        <f>Data_Subaward_Y1_1</f>
        <v>0</v>
      </c>
      <c r="J31" s="1047"/>
      <c r="K31" s="1048"/>
      <c r="L31" s="1048"/>
      <c r="M31" s="251">
        <f>I31-K31</f>
        <v>0</v>
      </c>
      <c r="N31" s="1055">
        <f>Data_Subaward_Y2_1</f>
        <v>0</v>
      </c>
      <c r="O31" s="1056"/>
      <c r="P31" s="1057"/>
      <c r="Q31" s="1058"/>
      <c r="R31" s="1059">
        <f>N31-P31</f>
        <v>0</v>
      </c>
      <c r="S31" s="1060"/>
    </row>
    <row r="32" spans="2:23" x14ac:dyDescent="0.2">
      <c r="D32" s="1043">
        <f>'Budget Period 1'!F104</f>
        <v>0</v>
      </c>
      <c r="E32" s="1044"/>
      <c r="F32" s="1044"/>
      <c r="G32" s="1044"/>
      <c r="H32" s="1045"/>
      <c r="I32" s="1056">
        <f>Data_Subaward_Y1_2</f>
        <v>0</v>
      </c>
      <c r="J32" s="1047"/>
      <c r="K32" s="1048"/>
      <c r="L32" s="1048"/>
      <c r="M32" s="251">
        <f t="shared" ref="M32:M40" si="0">I32-K32</f>
        <v>0</v>
      </c>
      <c r="N32" s="1055">
        <f>Data_Subaward_Y2_2</f>
        <v>0</v>
      </c>
      <c r="O32" s="1056"/>
      <c r="P32" s="1057"/>
      <c r="Q32" s="1058"/>
      <c r="R32" s="1059">
        <f t="shared" ref="R32:R40" si="1">N32-P32</f>
        <v>0</v>
      </c>
      <c r="S32" s="1060"/>
    </row>
    <row r="33" spans="4:19" x14ac:dyDescent="0.2">
      <c r="D33" s="1043">
        <f>'Budget Period 1'!F105</f>
        <v>0</v>
      </c>
      <c r="E33" s="1044"/>
      <c r="F33" s="1044"/>
      <c r="G33" s="1044"/>
      <c r="H33" s="1045"/>
      <c r="I33" s="1056">
        <f>Data_Subaward_Y1_3</f>
        <v>0</v>
      </c>
      <c r="J33" s="1047"/>
      <c r="K33" s="1048"/>
      <c r="L33" s="1048"/>
      <c r="M33" s="251">
        <f t="shared" si="0"/>
        <v>0</v>
      </c>
      <c r="N33" s="1055">
        <f>Data_Subaward_Y2_3</f>
        <v>0</v>
      </c>
      <c r="O33" s="1056"/>
      <c r="P33" s="1057"/>
      <c r="Q33" s="1058"/>
      <c r="R33" s="1059">
        <f t="shared" si="1"/>
        <v>0</v>
      </c>
      <c r="S33" s="1060"/>
    </row>
    <row r="34" spans="4:19" x14ac:dyDescent="0.2">
      <c r="D34" s="1043">
        <f>'Budget Period 1'!F106</f>
        <v>0</v>
      </c>
      <c r="E34" s="1044"/>
      <c r="F34" s="1044"/>
      <c r="G34" s="1044"/>
      <c r="H34" s="1045"/>
      <c r="I34" s="1056">
        <f>Data_Subaward_Y1_4</f>
        <v>0</v>
      </c>
      <c r="J34" s="1047"/>
      <c r="K34" s="1048"/>
      <c r="L34" s="1048"/>
      <c r="M34" s="251">
        <f t="shared" si="0"/>
        <v>0</v>
      </c>
      <c r="N34" s="1055">
        <f>Data_Subaward_Y2_4</f>
        <v>0</v>
      </c>
      <c r="O34" s="1056"/>
      <c r="P34" s="1057"/>
      <c r="Q34" s="1058"/>
      <c r="R34" s="1059">
        <f t="shared" si="1"/>
        <v>0</v>
      </c>
      <c r="S34" s="1060"/>
    </row>
    <row r="35" spans="4:19" x14ac:dyDescent="0.2">
      <c r="D35" s="1043">
        <f>'Budget Period 1'!F107</f>
        <v>0</v>
      </c>
      <c r="E35" s="1044"/>
      <c r="F35" s="1044"/>
      <c r="G35" s="1044"/>
      <c r="H35" s="1045"/>
      <c r="I35" s="1056">
        <f>Data_Subaward_Y1_5</f>
        <v>0</v>
      </c>
      <c r="J35" s="1047"/>
      <c r="K35" s="1048"/>
      <c r="L35" s="1048"/>
      <c r="M35" s="251">
        <f t="shared" si="0"/>
        <v>0</v>
      </c>
      <c r="N35" s="1055">
        <f>Data_Subaward_Y2_5</f>
        <v>0</v>
      </c>
      <c r="O35" s="1056"/>
      <c r="P35" s="1057"/>
      <c r="Q35" s="1058"/>
      <c r="R35" s="1059">
        <f t="shared" si="1"/>
        <v>0</v>
      </c>
      <c r="S35" s="1060"/>
    </row>
    <row r="36" spans="4:19" x14ac:dyDescent="0.2">
      <c r="D36" s="1043">
        <f>'Budget Period 1'!F109</f>
        <v>0</v>
      </c>
      <c r="E36" s="1044"/>
      <c r="F36" s="1044"/>
      <c r="G36" s="1044"/>
      <c r="H36" s="1045"/>
      <c r="I36" s="1056">
        <f>'Budget Period 1'!AK109</f>
        <v>0</v>
      </c>
      <c r="J36" s="1047"/>
      <c r="K36" s="1048"/>
      <c r="L36" s="1048"/>
      <c r="M36" s="251">
        <f t="shared" si="0"/>
        <v>0</v>
      </c>
      <c r="N36" s="1055">
        <f>'Budget Period 2'!AK109</f>
        <v>0</v>
      </c>
      <c r="O36" s="1056"/>
      <c r="P36" s="1057"/>
      <c r="Q36" s="1058"/>
      <c r="R36" s="1059">
        <f t="shared" si="1"/>
        <v>0</v>
      </c>
      <c r="S36" s="1060"/>
    </row>
    <row r="37" spans="4:19" x14ac:dyDescent="0.2">
      <c r="D37" s="1043">
        <f>'Budget Period 1'!F110</f>
        <v>0</v>
      </c>
      <c r="E37" s="1044"/>
      <c r="F37" s="1044"/>
      <c r="G37" s="1044"/>
      <c r="H37" s="1045"/>
      <c r="I37" s="1056">
        <f>'Budget Period 1'!AK110</f>
        <v>0</v>
      </c>
      <c r="J37" s="1047"/>
      <c r="K37" s="1048"/>
      <c r="L37" s="1048"/>
      <c r="M37" s="251">
        <f t="shared" si="0"/>
        <v>0</v>
      </c>
      <c r="N37" s="1055">
        <f>'Budget Period 2'!AK110</f>
        <v>0</v>
      </c>
      <c r="O37" s="1056"/>
      <c r="P37" s="1057"/>
      <c r="Q37" s="1058"/>
      <c r="R37" s="1059">
        <f t="shared" si="1"/>
        <v>0</v>
      </c>
      <c r="S37" s="1060"/>
    </row>
    <row r="38" spans="4:19" x14ac:dyDescent="0.2">
      <c r="D38" s="1043">
        <f>'Budget Period 1'!F111</f>
        <v>0</v>
      </c>
      <c r="E38" s="1044"/>
      <c r="F38" s="1044"/>
      <c r="G38" s="1044"/>
      <c r="H38" s="1045"/>
      <c r="I38" s="1056">
        <f>'Budget Period 1'!AK111</f>
        <v>0</v>
      </c>
      <c r="J38" s="1047"/>
      <c r="K38" s="1048"/>
      <c r="L38" s="1048"/>
      <c r="M38" s="251">
        <f t="shared" si="0"/>
        <v>0</v>
      </c>
      <c r="N38" s="1055">
        <f>'Budget Period 2'!AK111</f>
        <v>0</v>
      </c>
      <c r="O38" s="1056"/>
      <c r="P38" s="1057"/>
      <c r="Q38" s="1058"/>
      <c r="R38" s="1059">
        <f t="shared" si="1"/>
        <v>0</v>
      </c>
      <c r="S38" s="1060"/>
    </row>
    <row r="39" spans="4:19" x14ac:dyDescent="0.2">
      <c r="D39" s="1043">
        <f>'Budget Period 1'!F112</f>
        <v>0</v>
      </c>
      <c r="E39" s="1044"/>
      <c r="F39" s="1044"/>
      <c r="G39" s="1044"/>
      <c r="H39" s="1045"/>
      <c r="I39" s="1056">
        <f>'Budget Period 1'!AK112</f>
        <v>0</v>
      </c>
      <c r="J39" s="1047"/>
      <c r="K39" s="1048"/>
      <c r="L39" s="1048"/>
      <c r="M39" s="251">
        <f t="shared" si="0"/>
        <v>0</v>
      </c>
      <c r="N39" s="1055">
        <f>'Budget Period 2'!AK112</f>
        <v>0</v>
      </c>
      <c r="O39" s="1056"/>
      <c r="P39" s="1057"/>
      <c r="Q39" s="1058"/>
      <c r="R39" s="1059">
        <f t="shared" si="1"/>
        <v>0</v>
      </c>
      <c r="S39" s="1060"/>
    </row>
    <row r="40" spans="4:19" ht="13.5" thickBot="1" x14ac:dyDescent="0.25">
      <c r="D40" s="1049">
        <f>'Budget Period 1'!F113</f>
        <v>0</v>
      </c>
      <c r="E40" s="1050"/>
      <c r="F40" s="1050"/>
      <c r="G40" s="1050"/>
      <c r="H40" s="1051"/>
      <c r="I40" s="1070">
        <f>'Budget Period 1'!AK113</f>
        <v>0</v>
      </c>
      <c r="J40" s="1053"/>
      <c r="K40" s="1054"/>
      <c r="L40" s="1054"/>
      <c r="M40" s="252">
        <f t="shared" si="0"/>
        <v>0</v>
      </c>
      <c r="N40" s="1069">
        <f>'Budget Period 2'!AK113</f>
        <v>0</v>
      </c>
      <c r="O40" s="1070"/>
      <c r="P40" s="1071"/>
      <c r="Q40" s="1072"/>
      <c r="R40" s="1073">
        <f t="shared" si="1"/>
        <v>0</v>
      </c>
      <c r="S40" s="1074"/>
    </row>
    <row r="41" spans="4:19" ht="13.5" thickBot="1" x14ac:dyDescent="0.25"/>
    <row r="42" spans="4:19" ht="13.5" thickBot="1" x14ac:dyDescent="0.25">
      <c r="I42" s="1062" t="s">
        <v>55</v>
      </c>
      <c r="J42" s="1063"/>
      <c r="K42" s="1063"/>
      <c r="L42" s="1063"/>
      <c r="M42" s="1064"/>
      <c r="N42" s="1081" t="s">
        <v>56</v>
      </c>
      <c r="O42" s="1063"/>
      <c r="P42" s="1063"/>
      <c r="Q42" s="1063"/>
      <c r="R42" s="1063"/>
      <c r="S42" s="1064"/>
    </row>
    <row r="43" spans="4:19" x14ac:dyDescent="0.2">
      <c r="D43" s="1065" t="s">
        <v>364</v>
      </c>
      <c r="E43" s="1066"/>
      <c r="F43" s="1066"/>
      <c r="G43" s="1066"/>
      <c r="H43" s="1067"/>
      <c r="I43" s="1068" t="s">
        <v>359</v>
      </c>
      <c r="J43" s="1061"/>
      <c r="K43" s="1061" t="s">
        <v>360</v>
      </c>
      <c r="L43" s="1061"/>
      <c r="M43" s="217" t="s">
        <v>361</v>
      </c>
      <c r="N43" s="1078" t="s">
        <v>359</v>
      </c>
      <c r="O43" s="1076"/>
      <c r="P43" s="1075" t="s">
        <v>360</v>
      </c>
      <c r="Q43" s="1076"/>
      <c r="R43" s="1075" t="s">
        <v>361</v>
      </c>
      <c r="S43" s="1077"/>
    </row>
    <row r="44" spans="4:19" x14ac:dyDescent="0.2">
      <c r="D44" s="1043">
        <f>'Budget Period 1'!F103</f>
        <v>0</v>
      </c>
      <c r="E44" s="1044"/>
      <c r="F44" s="1044"/>
      <c r="G44" s="1044"/>
      <c r="H44" s="1045"/>
      <c r="I44" s="1046">
        <f>Data_Subaward_Y3_1</f>
        <v>0</v>
      </c>
      <c r="J44" s="1047"/>
      <c r="K44" s="1048"/>
      <c r="L44" s="1048"/>
      <c r="M44" s="251">
        <f>I44-K44</f>
        <v>0</v>
      </c>
      <c r="N44" s="1055">
        <f>Data_Subaward_Y4_1</f>
        <v>0</v>
      </c>
      <c r="O44" s="1056"/>
      <c r="P44" s="1057"/>
      <c r="Q44" s="1058"/>
      <c r="R44" s="1059">
        <f>N44-P44</f>
        <v>0</v>
      </c>
      <c r="S44" s="1060"/>
    </row>
    <row r="45" spans="4:19" x14ac:dyDescent="0.2">
      <c r="D45" s="1043">
        <f>'Budget Period 1'!F104</f>
        <v>0</v>
      </c>
      <c r="E45" s="1044"/>
      <c r="F45" s="1044"/>
      <c r="G45" s="1044"/>
      <c r="H45" s="1045"/>
      <c r="I45" s="1046">
        <f>Data_Subaward_Y3_2</f>
        <v>0</v>
      </c>
      <c r="J45" s="1047"/>
      <c r="K45" s="1048"/>
      <c r="L45" s="1048"/>
      <c r="M45" s="251">
        <f t="shared" ref="M45:M53" si="2">I45-K45</f>
        <v>0</v>
      </c>
      <c r="N45" s="1055">
        <f>Data_Subaward_Y4_2</f>
        <v>0</v>
      </c>
      <c r="O45" s="1056"/>
      <c r="P45" s="1057"/>
      <c r="Q45" s="1058"/>
      <c r="R45" s="1059">
        <f t="shared" ref="R45:R53" si="3">N45-P45</f>
        <v>0</v>
      </c>
      <c r="S45" s="1060"/>
    </row>
    <row r="46" spans="4:19" x14ac:dyDescent="0.2">
      <c r="D46" s="1043">
        <f>'Budget Period 1'!F105</f>
        <v>0</v>
      </c>
      <c r="E46" s="1044"/>
      <c r="F46" s="1044"/>
      <c r="G46" s="1044"/>
      <c r="H46" s="1045"/>
      <c r="I46" s="1046">
        <f>Data_Subaward_Y3_3</f>
        <v>0</v>
      </c>
      <c r="J46" s="1047"/>
      <c r="K46" s="1048"/>
      <c r="L46" s="1048"/>
      <c r="M46" s="251">
        <f t="shared" si="2"/>
        <v>0</v>
      </c>
      <c r="N46" s="1055">
        <f>Data_Subaward_Y4_3</f>
        <v>0</v>
      </c>
      <c r="O46" s="1056"/>
      <c r="P46" s="1057"/>
      <c r="Q46" s="1058"/>
      <c r="R46" s="1059">
        <f t="shared" si="3"/>
        <v>0</v>
      </c>
      <c r="S46" s="1060"/>
    </row>
    <row r="47" spans="4:19" x14ac:dyDescent="0.2">
      <c r="D47" s="1043">
        <f>'Budget Period 1'!F106</f>
        <v>0</v>
      </c>
      <c r="E47" s="1044"/>
      <c r="F47" s="1044"/>
      <c r="G47" s="1044"/>
      <c r="H47" s="1045"/>
      <c r="I47" s="1046">
        <f>Data_Subaward_Y3_4</f>
        <v>0</v>
      </c>
      <c r="J47" s="1047"/>
      <c r="K47" s="1048"/>
      <c r="L47" s="1048"/>
      <c r="M47" s="251">
        <f t="shared" si="2"/>
        <v>0</v>
      </c>
      <c r="N47" s="1055">
        <f>Data_Subaward_Y4_4</f>
        <v>0</v>
      </c>
      <c r="O47" s="1056"/>
      <c r="P47" s="1057"/>
      <c r="Q47" s="1058"/>
      <c r="R47" s="1059">
        <f t="shared" si="3"/>
        <v>0</v>
      </c>
      <c r="S47" s="1060"/>
    </row>
    <row r="48" spans="4:19" x14ac:dyDescent="0.2">
      <c r="D48" s="1043">
        <f>'Budget Period 1'!F107</f>
        <v>0</v>
      </c>
      <c r="E48" s="1044"/>
      <c r="F48" s="1044"/>
      <c r="G48" s="1044"/>
      <c r="H48" s="1045"/>
      <c r="I48" s="1046">
        <f>Data_Subaward_Y3_5</f>
        <v>0</v>
      </c>
      <c r="J48" s="1047"/>
      <c r="K48" s="1048"/>
      <c r="L48" s="1048"/>
      <c r="M48" s="251">
        <f t="shared" si="2"/>
        <v>0</v>
      </c>
      <c r="N48" s="1055">
        <f>Data_Subaward_Y4_5</f>
        <v>0</v>
      </c>
      <c r="O48" s="1056"/>
      <c r="P48" s="1057"/>
      <c r="Q48" s="1058"/>
      <c r="R48" s="1059">
        <f t="shared" si="3"/>
        <v>0</v>
      </c>
      <c r="S48" s="1060"/>
    </row>
    <row r="49" spans="4:19" x14ac:dyDescent="0.2">
      <c r="D49" s="1043">
        <f>'Budget Period 1'!F109</f>
        <v>0</v>
      </c>
      <c r="E49" s="1044"/>
      <c r="F49" s="1044"/>
      <c r="G49" s="1044"/>
      <c r="H49" s="1045"/>
      <c r="I49" s="1046">
        <f>'Budget Period 3'!AK109</f>
        <v>0</v>
      </c>
      <c r="J49" s="1047"/>
      <c r="K49" s="1048"/>
      <c r="L49" s="1048"/>
      <c r="M49" s="251">
        <f t="shared" si="2"/>
        <v>0</v>
      </c>
      <c r="N49" s="1055">
        <f>'Budget Period 4'!AK109</f>
        <v>0</v>
      </c>
      <c r="O49" s="1056"/>
      <c r="P49" s="1057"/>
      <c r="Q49" s="1058"/>
      <c r="R49" s="1059">
        <f t="shared" si="3"/>
        <v>0</v>
      </c>
      <c r="S49" s="1060"/>
    </row>
    <row r="50" spans="4:19" x14ac:dyDescent="0.2">
      <c r="D50" s="1043">
        <f>'Budget Period 1'!F110</f>
        <v>0</v>
      </c>
      <c r="E50" s="1044"/>
      <c r="F50" s="1044"/>
      <c r="G50" s="1044"/>
      <c r="H50" s="1045"/>
      <c r="I50" s="1046">
        <f>'Budget Period 3'!AK110</f>
        <v>0</v>
      </c>
      <c r="J50" s="1047"/>
      <c r="K50" s="1048"/>
      <c r="L50" s="1048"/>
      <c r="M50" s="251">
        <f t="shared" si="2"/>
        <v>0</v>
      </c>
      <c r="N50" s="1055">
        <f>'Budget Period 4'!AK110</f>
        <v>0</v>
      </c>
      <c r="O50" s="1056"/>
      <c r="P50" s="1057"/>
      <c r="Q50" s="1058"/>
      <c r="R50" s="1059">
        <f t="shared" si="3"/>
        <v>0</v>
      </c>
      <c r="S50" s="1060"/>
    </row>
    <row r="51" spans="4:19" x14ac:dyDescent="0.2">
      <c r="D51" s="1043">
        <f>'Budget Period 1'!F111</f>
        <v>0</v>
      </c>
      <c r="E51" s="1044"/>
      <c r="F51" s="1044"/>
      <c r="G51" s="1044"/>
      <c r="H51" s="1045"/>
      <c r="I51" s="1046">
        <f>'Budget Period 3'!AK111</f>
        <v>0</v>
      </c>
      <c r="J51" s="1047"/>
      <c r="K51" s="1048"/>
      <c r="L51" s="1048"/>
      <c r="M51" s="251">
        <f t="shared" si="2"/>
        <v>0</v>
      </c>
      <c r="N51" s="1055">
        <f>'Budget Period 4'!AK111</f>
        <v>0</v>
      </c>
      <c r="O51" s="1056"/>
      <c r="P51" s="1057"/>
      <c r="Q51" s="1058"/>
      <c r="R51" s="1059">
        <f t="shared" si="3"/>
        <v>0</v>
      </c>
      <c r="S51" s="1060"/>
    </row>
    <row r="52" spans="4:19" x14ac:dyDescent="0.2">
      <c r="D52" s="1043">
        <f>'Budget Period 1'!F112</f>
        <v>0</v>
      </c>
      <c r="E52" s="1044"/>
      <c r="F52" s="1044"/>
      <c r="G52" s="1044"/>
      <c r="H52" s="1045"/>
      <c r="I52" s="1046">
        <f>'Budget Period 3'!AK112</f>
        <v>0</v>
      </c>
      <c r="J52" s="1047"/>
      <c r="K52" s="1048"/>
      <c r="L52" s="1048"/>
      <c r="M52" s="251">
        <f t="shared" si="2"/>
        <v>0</v>
      </c>
      <c r="N52" s="1055">
        <f>'Budget Period 4'!AK112</f>
        <v>0</v>
      </c>
      <c r="O52" s="1056"/>
      <c r="P52" s="1057"/>
      <c r="Q52" s="1058"/>
      <c r="R52" s="1059">
        <f t="shared" si="3"/>
        <v>0</v>
      </c>
      <c r="S52" s="1060"/>
    </row>
    <row r="53" spans="4:19" ht="13.5" thickBot="1" x14ac:dyDescent="0.25">
      <c r="D53" s="1049">
        <f>'Budget Period 1'!F113</f>
        <v>0</v>
      </c>
      <c r="E53" s="1050"/>
      <c r="F53" s="1050"/>
      <c r="G53" s="1050"/>
      <c r="H53" s="1051"/>
      <c r="I53" s="1052">
        <f>'Budget Period 3'!AK113</f>
        <v>0</v>
      </c>
      <c r="J53" s="1053"/>
      <c r="K53" s="1054"/>
      <c r="L53" s="1054"/>
      <c r="M53" s="252">
        <f t="shared" si="2"/>
        <v>0</v>
      </c>
      <c r="N53" s="1069">
        <f>'Budget Period 4'!AK113</f>
        <v>0</v>
      </c>
      <c r="O53" s="1070"/>
      <c r="P53" s="1071"/>
      <c r="Q53" s="1072"/>
      <c r="R53" s="1073">
        <f t="shared" si="3"/>
        <v>0</v>
      </c>
      <c r="S53" s="1074"/>
    </row>
    <row r="54" spans="4:19" ht="13.5" thickBot="1" x14ac:dyDescent="0.25"/>
    <row r="55" spans="4:19" ht="13.5" thickBot="1" x14ac:dyDescent="0.25">
      <c r="I55" s="1062" t="s">
        <v>57</v>
      </c>
      <c r="J55" s="1063"/>
      <c r="K55" s="1063"/>
      <c r="L55" s="1063"/>
      <c r="M55" s="1064"/>
    </row>
    <row r="56" spans="4:19" x14ac:dyDescent="0.2">
      <c r="D56" s="1065" t="s">
        <v>364</v>
      </c>
      <c r="E56" s="1066"/>
      <c r="F56" s="1066"/>
      <c r="G56" s="1066"/>
      <c r="H56" s="1067"/>
      <c r="I56" s="1068" t="s">
        <v>359</v>
      </c>
      <c r="J56" s="1061"/>
      <c r="K56" s="1061" t="s">
        <v>360</v>
      </c>
      <c r="L56" s="1061"/>
      <c r="M56" s="217" t="s">
        <v>361</v>
      </c>
    </row>
    <row r="57" spans="4:19" x14ac:dyDescent="0.2">
      <c r="D57" s="1043">
        <f>'Budget Period 1'!F103</f>
        <v>0</v>
      </c>
      <c r="E57" s="1044"/>
      <c r="F57" s="1044"/>
      <c r="G57" s="1044"/>
      <c r="H57" s="1045"/>
      <c r="I57" s="1046">
        <f>Data_Subaward_Y5_1</f>
        <v>0</v>
      </c>
      <c r="J57" s="1047"/>
      <c r="K57" s="1048"/>
      <c r="L57" s="1048"/>
      <c r="M57" s="251">
        <f>I57-K57</f>
        <v>0</v>
      </c>
    </row>
    <row r="58" spans="4:19" x14ac:dyDescent="0.2">
      <c r="D58" s="1043">
        <f>'Budget Period 1'!F104</f>
        <v>0</v>
      </c>
      <c r="E58" s="1044"/>
      <c r="F58" s="1044"/>
      <c r="G58" s="1044"/>
      <c r="H58" s="1045"/>
      <c r="I58" s="1046">
        <f>Data_Subaward_Y5_2</f>
        <v>0</v>
      </c>
      <c r="J58" s="1047"/>
      <c r="K58" s="1048"/>
      <c r="L58" s="1048"/>
      <c r="M58" s="251">
        <f t="shared" ref="M58:M66" si="4">I58-K58</f>
        <v>0</v>
      </c>
    </row>
    <row r="59" spans="4:19" x14ac:dyDescent="0.2">
      <c r="D59" s="1043">
        <f>'Budget Period 1'!F105</f>
        <v>0</v>
      </c>
      <c r="E59" s="1044"/>
      <c r="F59" s="1044"/>
      <c r="G59" s="1044"/>
      <c r="H59" s="1045"/>
      <c r="I59" s="1046">
        <f>Data_Subaward_Y5_3</f>
        <v>0</v>
      </c>
      <c r="J59" s="1047"/>
      <c r="K59" s="1048"/>
      <c r="L59" s="1048"/>
      <c r="M59" s="251">
        <f t="shared" si="4"/>
        <v>0</v>
      </c>
    </row>
    <row r="60" spans="4:19" x14ac:dyDescent="0.2">
      <c r="D60" s="1043">
        <f>'Budget Period 1'!F106</f>
        <v>0</v>
      </c>
      <c r="E60" s="1044"/>
      <c r="F60" s="1044"/>
      <c r="G60" s="1044"/>
      <c r="H60" s="1045"/>
      <c r="I60" s="1046">
        <f>Data_Subaward_Y5_4</f>
        <v>0</v>
      </c>
      <c r="J60" s="1047"/>
      <c r="K60" s="1048"/>
      <c r="L60" s="1048"/>
      <c r="M60" s="251">
        <f t="shared" si="4"/>
        <v>0</v>
      </c>
    </row>
    <row r="61" spans="4:19" x14ac:dyDescent="0.2">
      <c r="D61" s="1043">
        <f>'Budget Period 1'!F107</f>
        <v>0</v>
      </c>
      <c r="E61" s="1044"/>
      <c r="F61" s="1044"/>
      <c r="G61" s="1044"/>
      <c r="H61" s="1045"/>
      <c r="I61" s="1046">
        <f>Data_Subaward_Y5_5</f>
        <v>0</v>
      </c>
      <c r="J61" s="1047"/>
      <c r="K61" s="1048"/>
      <c r="L61" s="1048"/>
      <c r="M61" s="251">
        <f t="shared" si="4"/>
        <v>0</v>
      </c>
    </row>
    <row r="62" spans="4:19" x14ac:dyDescent="0.2">
      <c r="D62" s="1043">
        <f>'Budget Period 1'!F109</f>
        <v>0</v>
      </c>
      <c r="E62" s="1044"/>
      <c r="F62" s="1044"/>
      <c r="G62" s="1044"/>
      <c r="H62" s="1045"/>
      <c r="I62" s="1046">
        <f>'Budget Period 5'!AK109</f>
        <v>0</v>
      </c>
      <c r="J62" s="1047"/>
      <c r="K62" s="1048"/>
      <c r="L62" s="1048"/>
      <c r="M62" s="251">
        <f t="shared" si="4"/>
        <v>0</v>
      </c>
    </row>
    <row r="63" spans="4:19" x14ac:dyDescent="0.2">
      <c r="D63" s="1043">
        <f>'Budget Period 1'!F110</f>
        <v>0</v>
      </c>
      <c r="E63" s="1044"/>
      <c r="F63" s="1044"/>
      <c r="G63" s="1044"/>
      <c r="H63" s="1045"/>
      <c r="I63" s="1046">
        <f>'Budget Period 5'!AK110</f>
        <v>0</v>
      </c>
      <c r="J63" s="1047"/>
      <c r="K63" s="1048"/>
      <c r="L63" s="1048"/>
      <c r="M63" s="251">
        <f t="shared" si="4"/>
        <v>0</v>
      </c>
    </row>
    <row r="64" spans="4:19" x14ac:dyDescent="0.2">
      <c r="D64" s="1043">
        <f>'Budget Period 1'!F111</f>
        <v>0</v>
      </c>
      <c r="E64" s="1044"/>
      <c r="F64" s="1044"/>
      <c r="G64" s="1044"/>
      <c r="H64" s="1045"/>
      <c r="I64" s="1046">
        <f>'Budget Period 5'!AK111</f>
        <v>0</v>
      </c>
      <c r="J64" s="1047"/>
      <c r="K64" s="1048"/>
      <c r="L64" s="1048"/>
      <c r="M64" s="251">
        <f t="shared" si="4"/>
        <v>0</v>
      </c>
    </row>
    <row r="65" spans="4:13" x14ac:dyDescent="0.2">
      <c r="D65" s="1043">
        <f>'Budget Period 1'!F112</f>
        <v>0</v>
      </c>
      <c r="E65" s="1044"/>
      <c r="F65" s="1044"/>
      <c r="G65" s="1044"/>
      <c r="H65" s="1045"/>
      <c r="I65" s="1046">
        <f>'Budget Period 5'!AK112</f>
        <v>0</v>
      </c>
      <c r="J65" s="1047"/>
      <c r="K65" s="1048"/>
      <c r="L65" s="1048"/>
      <c r="M65" s="251">
        <f t="shared" si="4"/>
        <v>0</v>
      </c>
    </row>
    <row r="66" spans="4:13" ht="13.5" thickBot="1" x14ac:dyDescent="0.25">
      <c r="D66" s="1049">
        <f>'Budget Period 1'!F113</f>
        <v>0</v>
      </c>
      <c r="E66" s="1050"/>
      <c r="F66" s="1050"/>
      <c r="G66" s="1050"/>
      <c r="H66" s="1051"/>
      <c r="I66" s="1052">
        <f>'Budget Period 5'!AK113</f>
        <v>0</v>
      </c>
      <c r="J66" s="1053"/>
      <c r="K66" s="1054"/>
      <c r="L66" s="1054"/>
      <c r="M66" s="252">
        <f t="shared" si="4"/>
        <v>0</v>
      </c>
    </row>
  </sheetData>
  <sheetProtection algorithmName="SHA-512" hashValue="yxHaD4On2cy/QF1/PRwCCbY+5QK9NHkPebKOewFwci7waWT5hqEI8ibnFRZuPMINdNFItOAr0FOYG0m1S1yAsA==" saltValue="nZ+lSke7HdZ60B2nI9TsQQ==" spinCount="100000" sheet="1" selectLockedCells="1"/>
  <mergeCells count="175">
    <mergeCell ref="I32:J32"/>
    <mergeCell ref="D39:H39"/>
    <mergeCell ref="D40:H40"/>
    <mergeCell ref="D30:H30"/>
    <mergeCell ref="I29:M29"/>
    <mergeCell ref="N29:S29"/>
    <mergeCell ref="I42:M42"/>
    <mergeCell ref="N42:S42"/>
    <mergeCell ref="P39:Q39"/>
    <mergeCell ref="R39:S39"/>
    <mergeCell ref="N40:O40"/>
    <mergeCell ref="P40:Q40"/>
    <mergeCell ref="R40:S40"/>
    <mergeCell ref="D31:H31"/>
    <mergeCell ref="D32:H32"/>
    <mergeCell ref="D33:H33"/>
    <mergeCell ref="D34:H34"/>
    <mergeCell ref="D35:H35"/>
    <mergeCell ref="P35:Q35"/>
    <mergeCell ref="R35:S35"/>
    <mergeCell ref="N36:O36"/>
    <mergeCell ref="P36:Q36"/>
    <mergeCell ref="R36:S36"/>
    <mergeCell ref="N37:O37"/>
    <mergeCell ref="C7:V7"/>
    <mergeCell ref="R30:S30"/>
    <mergeCell ref="P30:Q30"/>
    <mergeCell ref="N30:O30"/>
    <mergeCell ref="N31:O31"/>
    <mergeCell ref="P31:Q31"/>
    <mergeCell ref="R31:S31"/>
    <mergeCell ref="F28:R28"/>
    <mergeCell ref="I16:Q16"/>
    <mergeCell ref="K30:L30"/>
    <mergeCell ref="K31:L31"/>
    <mergeCell ref="I30:J30"/>
    <mergeCell ref="I31:J31"/>
    <mergeCell ref="K32:L32"/>
    <mergeCell ref="I33:J33"/>
    <mergeCell ref="I34:J34"/>
    <mergeCell ref="I35:J35"/>
    <mergeCell ref="R44:S44"/>
    <mergeCell ref="R33:S33"/>
    <mergeCell ref="R34:S34"/>
    <mergeCell ref="N35:O35"/>
    <mergeCell ref="N32:O32"/>
    <mergeCell ref="P32:Q32"/>
    <mergeCell ref="K40:L40"/>
    <mergeCell ref="I40:J40"/>
    <mergeCell ref="I43:J43"/>
    <mergeCell ref="K43:L43"/>
    <mergeCell ref="N43:O43"/>
    <mergeCell ref="K38:L38"/>
    <mergeCell ref="K39:L39"/>
    <mergeCell ref="I39:J39"/>
    <mergeCell ref="R37:S37"/>
    <mergeCell ref="K36:L36"/>
    <mergeCell ref="K37:L37"/>
    <mergeCell ref="K33:L33"/>
    <mergeCell ref="K34:L34"/>
    <mergeCell ref="K35:L35"/>
    <mergeCell ref="I36:J36"/>
    <mergeCell ref="I37:J37"/>
    <mergeCell ref="I38:J38"/>
    <mergeCell ref="D36:H36"/>
    <mergeCell ref="D37:H37"/>
    <mergeCell ref="D38:H38"/>
    <mergeCell ref="P43:Q43"/>
    <mergeCell ref="R43:S43"/>
    <mergeCell ref="D44:H44"/>
    <mergeCell ref="I44:J44"/>
    <mergeCell ref="K44:L44"/>
    <mergeCell ref="N44:O44"/>
    <mergeCell ref="P44:Q44"/>
    <mergeCell ref="D43:H43"/>
    <mergeCell ref="P37:Q37"/>
    <mergeCell ref="R45:S45"/>
    <mergeCell ref="D46:H46"/>
    <mergeCell ref="I46:J46"/>
    <mergeCell ref="K46:L46"/>
    <mergeCell ref="N46:O46"/>
    <mergeCell ref="P46:Q46"/>
    <mergeCell ref="R46:S46"/>
    <mergeCell ref="D47:H47"/>
    <mergeCell ref="I47:J47"/>
    <mergeCell ref="K47:L47"/>
    <mergeCell ref="N47:O47"/>
    <mergeCell ref="P47:Q47"/>
    <mergeCell ref="R47:S47"/>
    <mergeCell ref="D45:H45"/>
    <mergeCell ref="I45:J45"/>
    <mergeCell ref="K45:L45"/>
    <mergeCell ref="N45:O45"/>
    <mergeCell ref="P45:Q45"/>
    <mergeCell ref="D48:H48"/>
    <mergeCell ref="I48:J48"/>
    <mergeCell ref="K48:L48"/>
    <mergeCell ref="N48:O48"/>
    <mergeCell ref="P48:Q48"/>
    <mergeCell ref="R48:S48"/>
    <mergeCell ref="D49:H49"/>
    <mergeCell ref="I49:J49"/>
    <mergeCell ref="K49:L49"/>
    <mergeCell ref="N49:O49"/>
    <mergeCell ref="P49:Q49"/>
    <mergeCell ref="R49:S49"/>
    <mergeCell ref="D50:H50"/>
    <mergeCell ref="I50:J50"/>
    <mergeCell ref="K50:L50"/>
    <mergeCell ref="N50:O50"/>
    <mergeCell ref="P50:Q50"/>
    <mergeCell ref="R50:S50"/>
    <mergeCell ref="D51:H51"/>
    <mergeCell ref="I51:J51"/>
    <mergeCell ref="K51:L51"/>
    <mergeCell ref="N51:O51"/>
    <mergeCell ref="P51:Q51"/>
    <mergeCell ref="R51:S51"/>
    <mergeCell ref="N52:O52"/>
    <mergeCell ref="P52:Q52"/>
    <mergeCell ref="R52:S52"/>
    <mergeCell ref="D53:H53"/>
    <mergeCell ref="I53:J53"/>
    <mergeCell ref="K53:L53"/>
    <mergeCell ref="N53:O53"/>
    <mergeCell ref="P53:Q53"/>
    <mergeCell ref="R53:S53"/>
    <mergeCell ref="N33:O33"/>
    <mergeCell ref="P33:Q33"/>
    <mergeCell ref="K63:L63"/>
    <mergeCell ref="D61:H61"/>
    <mergeCell ref="I61:J61"/>
    <mergeCell ref="K61:L61"/>
    <mergeCell ref="N34:O34"/>
    <mergeCell ref="P34:Q34"/>
    <mergeCell ref="K56:L56"/>
    <mergeCell ref="D57:H57"/>
    <mergeCell ref="I57:J57"/>
    <mergeCell ref="K57:L57"/>
    <mergeCell ref="D58:H58"/>
    <mergeCell ref="I58:J58"/>
    <mergeCell ref="K58:L58"/>
    <mergeCell ref="D59:H59"/>
    <mergeCell ref="I59:J59"/>
    <mergeCell ref="K59:L59"/>
    <mergeCell ref="I55:M55"/>
    <mergeCell ref="D56:H56"/>
    <mergeCell ref="I56:J56"/>
    <mergeCell ref="D52:H52"/>
    <mergeCell ref="I52:J52"/>
    <mergeCell ref="K52:L52"/>
    <mergeCell ref="N4:T4"/>
    <mergeCell ref="N5:U6"/>
    <mergeCell ref="D65:H65"/>
    <mergeCell ref="I65:J65"/>
    <mergeCell ref="K65:L65"/>
    <mergeCell ref="D66:H66"/>
    <mergeCell ref="I66:J66"/>
    <mergeCell ref="K66:L66"/>
    <mergeCell ref="D64:H64"/>
    <mergeCell ref="I64:J64"/>
    <mergeCell ref="K64:L64"/>
    <mergeCell ref="N38:O38"/>
    <mergeCell ref="P38:Q38"/>
    <mergeCell ref="R38:S38"/>
    <mergeCell ref="N39:O39"/>
    <mergeCell ref="D62:H62"/>
    <mergeCell ref="I62:J62"/>
    <mergeCell ref="K62:L62"/>
    <mergeCell ref="D63:H63"/>
    <mergeCell ref="I63:J63"/>
    <mergeCell ref="D60:H60"/>
    <mergeCell ref="I60:J60"/>
    <mergeCell ref="K60:L60"/>
    <mergeCell ref="R32:S32"/>
  </mergeCells>
  <conditionalFormatting sqref="D31:J40 N31:O40 D44:J53 N44:O53 D57:J66">
    <cfRule type="cellIs" dxfId="22" priority="4" stopIfTrue="1" operator="lessThanOrEqual">
      <formula>0</formula>
    </cfRule>
  </conditionalFormatting>
  <conditionalFormatting sqref="F6">
    <cfRule type="cellIs" dxfId="21" priority="1" stopIfTrue="1" operator="lessThanOrEqual">
      <formula>0</formula>
    </cfRule>
  </conditionalFormatting>
  <conditionalFormatting sqref="I18:I22 K18:K22 M18:M22 O18:O22 Q18:Q22">
    <cfRule type="expression" dxfId="20" priority="6" stopIfTrue="1">
      <formula>OR(I$13="",I$17&lt;2)</formula>
    </cfRule>
  </conditionalFormatting>
  <conditionalFormatting sqref="M31:M40 R31:S40 M44:M53 R44:S53 M57:M66">
    <cfRule type="cellIs" dxfId="19" priority="2" stopIfTrue="1" operator="lessThan">
      <formula>0</formula>
    </cfRule>
    <cfRule type="cellIs" dxfId="18" priority="3" stopIfTrue="1" operator="equal">
      <formula>0</formula>
    </cfRule>
  </conditionalFormatting>
  <conditionalFormatting sqref="N4:N5">
    <cfRule type="cellIs" dxfId="17" priority="7" stopIfTrue="1" operator="equal">
      <formula>0</formula>
    </cfRule>
  </conditionalFormatting>
  <dataValidations count="1">
    <dataValidation type="decimal" operator="greaterThanOrEqual" allowBlank="1" showErrorMessage="1" errorTitle="Invalid Input -  Enter a Number" error="Direct cost must be a a number greater than zero, but cannot exceed the amount of the subaward." promptTitle="Enter a number" prompt="Please enter a number greater than zero." sqref="K31:L40 P31:Q40 P44:Q53 K44:L53 K57:L66" xr:uid="{00000000-0002-0000-0A00-000000000000}">
      <formula1>0</formula1>
    </dataValidation>
  </dataValidations>
  <printOptions horizontalCentered="1" verticalCentered="1" gridLines="1"/>
  <pageMargins left="0.7" right="0.7" top="0.75" bottom="0.75" header="0.3" footer="0.3"/>
  <pageSetup scale="79" fitToHeight="0" orientation="landscape" r:id="rId1"/>
  <rowBreaks count="1" manualBreakCount="1">
    <brk id="2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Drop Down 1">
              <controlPr defaultSize="0" autoLine="0" autoPict="0">
                <anchor moveWithCells="1">
                  <from>
                    <xdr:col>10</xdr:col>
                    <xdr:colOff>0</xdr:colOff>
                    <xdr:row>15</xdr:row>
                    <xdr:rowOff>152400</xdr:rowOff>
                  </from>
                  <to>
                    <xdr:col>11</xdr:col>
                    <xdr:colOff>28575</xdr:colOff>
                    <xdr:row>17</xdr:row>
                    <xdr:rowOff>0</xdr:rowOff>
                  </to>
                </anchor>
              </controlPr>
            </control>
          </mc:Choice>
        </mc:AlternateContent>
        <mc:AlternateContent xmlns:mc="http://schemas.openxmlformats.org/markup-compatibility/2006">
          <mc:Choice Requires="x14">
            <control shapeId="18434" r:id="rId5" name="Drop Down 2">
              <controlPr defaultSize="0" autoLine="0" autoPict="0">
                <anchor moveWithCells="1">
                  <from>
                    <xdr:col>12</xdr:col>
                    <xdr:colOff>0</xdr:colOff>
                    <xdr:row>15</xdr:row>
                    <xdr:rowOff>152400</xdr:rowOff>
                  </from>
                  <to>
                    <xdr:col>13</xdr:col>
                    <xdr:colOff>28575</xdr:colOff>
                    <xdr:row>17</xdr:row>
                    <xdr:rowOff>0</xdr:rowOff>
                  </to>
                </anchor>
              </controlPr>
            </control>
          </mc:Choice>
        </mc:AlternateContent>
        <mc:AlternateContent xmlns:mc="http://schemas.openxmlformats.org/markup-compatibility/2006">
          <mc:Choice Requires="x14">
            <control shapeId="18435" r:id="rId6" name="Drop Down 3">
              <controlPr defaultSize="0" autoLine="0" autoPict="0">
                <anchor moveWithCells="1">
                  <from>
                    <xdr:col>14</xdr:col>
                    <xdr:colOff>0</xdr:colOff>
                    <xdr:row>15</xdr:row>
                    <xdr:rowOff>152400</xdr:rowOff>
                  </from>
                  <to>
                    <xdr:col>15</xdr:col>
                    <xdr:colOff>28575</xdr:colOff>
                    <xdr:row>17</xdr:row>
                    <xdr:rowOff>0</xdr:rowOff>
                  </to>
                </anchor>
              </controlPr>
            </control>
          </mc:Choice>
        </mc:AlternateContent>
        <mc:AlternateContent xmlns:mc="http://schemas.openxmlformats.org/markup-compatibility/2006">
          <mc:Choice Requires="x14">
            <control shapeId="18436" r:id="rId7" name="Drop Down 4">
              <controlPr defaultSize="0" autoLine="0" autoPict="0">
                <anchor moveWithCells="1">
                  <from>
                    <xdr:col>16</xdr:col>
                    <xdr:colOff>0</xdr:colOff>
                    <xdr:row>15</xdr:row>
                    <xdr:rowOff>152400</xdr:rowOff>
                  </from>
                  <to>
                    <xdr:col>17</xdr:col>
                    <xdr:colOff>28575</xdr:colOff>
                    <xdr:row>17</xdr:row>
                    <xdr:rowOff>0</xdr:rowOff>
                  </to>
                </anchor>
              </controlPr>
            </control>
          </mc:Choice>
        </mc:AlternateContent>
        <mc:AlternateContent xmlns:mc="http://schemas.openxmlformats.org/markup-compatibility/2006">
          <mc:Choice Requires="x14">
            <control shapeId="18437" r:id="rId8" name="Drop Down 5">
              <controlPr defaultSize="0" autoLine="0" autoPict="0">
                <anchor moveWithCells="1">
                  <from>
                    <xdr:col>8</xdr:col>
                    <xdr:colOff>0</xdr:colOff>
                    <xdr:row>15</xdr:row>
                    <xdr:rowOff>152400</xdr:rowOff>
                  </from>
                  <to>
                    <xdr:col>9</xdr:col>
                    <xdr:colOff>28575</xdr:colOff>
                    <xdr:row>17</xdr:row>
                    <xdr:rowOff>0</xdr:rowOff>
                  </to>
                </anchor>
              </controlPr>
            </control>
          </mc:Choice>
        </mc:AlternateContent>
        <mc:AlternateContent xmlns:mc="http://schemas.openxmlformats.org/markup-compatibility/2006">
          <mc:Choice Requires="x14">
            <control shapeId="18438" r:id="rId9" name="Drop Down 6">
              <controlPr defaultSize="0" autoLine="0" autoPict="0">
                <anchor moveWithCells="1">
                  <from>
                    <xdr:col>16</xdr:col>
                    <xdr:colOff>0</xdr:colOff>
                    <xdr:row>15</xdr:row>
                    <xdr:rowOff>152400</xdr:rowOff>
                  </from>
                  <to>
                    <xdr:col>17</xdr:col>
                    <xdr:colOff>28575</xdr:colOff>
                    <xdr:row>17</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B1:Z54"/>
  <sheetViews>
    <sheetView showGridLines="0" showRowColHeaders="0" zoomScaleNormal="100" workbookViewId="0">
      <selection activeCell="D5" sqref="D5:X5"/>
    </sheetView>
  </sheetViews>
  <sheetFormatPr defaultColWidth="8.85546875" defaultRowHeight="12.75" x14ac:dyDescent="0.2"/>
  <cols>
    <col min="1" max="1" width="1.42578125" customWidth="1"/>
    <col min="2" max="2" width="0.7109375" customWidth="1"/>
    <col min="3" max="4" width="1.42578125" customWidth="1"/>
    <col min="5" max="14" width="3.7109375" customWidth="1"/>
    <col min="15" max="18" width="3.42578125" customWidth="1"/>
    <col min="19" max="20" width="1.42578125" customWidth="1"/>
    <col min="21" max="24" width="3.7109375" customWidth="1"/>
    <col min="25" max="25" width="2.28515625" customWidth="1"/>
    <col min="26" max="26" width="0.7109375" customWidth="1"/>
    <col min="27" max="30" width="4.28515625" customWidth="1"/>
    <col min="31" max="31" width="3.7109375" customWidth="1"/>
  </cols>
  <sheetData>
    <row r="1" spans="2:26" ht="13.5" thickBot="1" x14ac:dyDescent="0.25"/>
    <row r="2" spans="2:26" ht="5.0999999999999996" customHeight="1" thickBot="1" x14ac:dyDescent="0.25">
      <c r="B2" s="11"/>
      <c r="C2" s="9"/>
      <c r="D2" s="9"/>
      <c r="E2" s="9"/>
      <c r="F2" s="9"/>
      <c r="G2" s="9"/>
      <c r="H2" s="9"/>
      <c r="I2" s="9"/>
      <c r="J2" s="9"/>
      <c r="K2" s="9"/>
      <c r="L2" s="9"/>
      <c r="M2" s="9"/>
      <c r="N2" s="9"/>
      <c r="O2" s="9"/>
      <c r="P2" s="9"/>
      <c r="Q2" s="9"/>
      <c r="R2" s="9"/>
      <c r="S2" s="9"/>
      <c r="T2" s="9"/>
      <c r="U2" s="9"/>
      <c r="V2" s="9"/>
      <c r="W2" s="9"/>
      <c r="X2" s="9"/>
      <c r="Y2" s="9"/>
      <c r="Z2" s="12"/>
    </row>
    <row r="3" spans="2:26" x14ac:dyDescent="0.2">
      <c r="B3" s="10"/>
      <c r="C3" s="136"/>
      <c r="D3" s="136"/>
      <c r="E3" s="136"/>
      <c r="F3" s="136"/>
      <c r="G3" s="136"/>
      <c r="H3" s="136"/>
      <c r="I3" s="136"/>
      <c r="J3" s="136"/>
      <c r="K3" s="136"/>
      <c r="L3" s="136"/>
      <c r="M3" s="136"/>
      <c r="N3" s="136"/>
      <c r="O3" s="136"/>
      <c r="P3" s="136"/>
      <c r="Q3" s="136"/>
      <c r="R3" s="136"/>
      <c r="S3" s="136"/>
      <c r="T3" s="136"/>
      <c r="U3" s="136"/>
      <c r="V3" s="205" t="str">
        <f>'Project Data'!R3</f>
        <v xml:space="preserve">OSP Budget Revision Date: </v>
      </c>
      <c r="W3" s="1113">
        <f>Var_SpreadsheetRevisionDate</f>
        <v>46094</v>
      </c>
      <c r="X3" s="1114"/>
      <c r="Y3" s="1115"/>
      <c r="Z3" s="10"/>
    </row>
    <row r="4" spans="2:26" x14ac:dyDescent="0.2">
      <c r="B4" s="10"/>
      <c r="C4" s="558" t="s">
        <v>0</v>
      </c>
      <c r="D4" s="559"/>
      <c r="E4" s="559"/>
      <c r="F4" s="559"/>
      <c r="G4" s="559"/>
      <c r="H4" s="559"/>
      <c r="I4" s="559"/>
      <c r="J4" s="559"/>
      <c r="K4" s="559"/>
      <c r="L4" s="559"/>
      <c r="M4" s="559"/>
      <c r="N4" s="559"/>
      <c r="O4" s="559"/>
      <c r="P4" s="559"/>
      <c r="Q4" s="559"/>
      <c r="R4" s="559"/>
      <c r="S4" s="559"/>
      <c r="T4" s="559"/>
      <c r="U4" s="559"/>
      <c r="V4" s="559"/>
      <c r="W4" s="559"/>
      <c r="X4" s="559"/>
      <c r="Y4" s="560"/>
      <c r="Z4" s="10"/>
    </row>
    <row r="5" spans="2:26" x14ac:dyDescent="0.2">
      <c r="B5" s="10"/>
      <c r="C5" s="201"/>
      <c r="D5" s="559" t="s">
        <v>345</v>
      </c>
      <c r="E5" s="559"/>
      <c r="F5" s="559"/>
      <c r="G5" s="559"/>
      <c r="H5" s="559"/>
      <c r="I5" s="559"/>
      <c r="J5" s="559"/>
      <c r="K5" s="559"/>
      <c r="L5" s="559"/>
      <c r="M5" s="559"/>
      <c r="N5" s="559"/>
      <c r="O5" s="559"/>
      <c r="P5" s="559"/>
      <c r="Q5" s="559"/>
      <c r="R5" s="559"/>
      <c r="S5" s="559"/>
      <c r="T5" s="559"/>
      <c r="U5" s="559"/>
      <c r="V5" s="559"/>
      <c r="W5" s="559"/>
      <c r="X5" s="559"/>
      <c r="Y5" s="201"/>
      <c r="Z5" s="10"/>
    </row>
    <row r="6" spans="2:26" x14ac:dyDescent="0.2">
      <c r="B6" s="10"/>
      <c r="C6" s="144"/>
      <c r="D6" s="144"/>
      <c r="E6" s="145" t="s">
        <v>347</v>
      </c>
      <c r="F6" s="144"/>
      <c r="G6" s="144"/>
      <c r="H6" s="144"/>
      <c r="I6" s="144"/>
      <c r="J6" s="1042">
        <f>Data_ProjectTitle</f>
        <v>0</v>
      </c>
      <c r="K6" s="1042"/>
      <c r="L6" s="1042"/>
      <c r="M6" s="1042"/>
      <c r="N6" s="1042"/>
      <c r="O6" s="1042"/>
      <c r="P6" s="1042"/>
      <c r="Q6" s="1042"/>
      <c r="R6" s="1042"/>
      <c r="S6" s="1042"/>
      <c r="T6" s="1042"/>
      <c r="U6" s="1042"/>
      <c r="V6" s="1042"/>
      <c r="W6" s="1042"/>
      <c r="X6" s="1042"/>
      <c r="Y6" s="144"/>
      <c r="Z6" s="10"/>
    </row>
    <row r="7" spans="2:26" x14ac:dyDescent="0.2">
      <c r="B7" s="10"/>
      <c r="C7" s="144"/>
      <c r="D7" s="144"/>
      <c r="E7" s="145" t="s">
        <v>348</v>
      </c>
      <c r="F7" s="144"/>
      <c r="G7" s="144"/>
      <c r="H7" s="144"/>
      <c r="I7" s="144"/>
      <c r="J7" s="1042">
        <f>Data_PIName</f>
        <v>0</v>
      </c>
      <c r="K7" s="1042"/>
      <c r="L7" s="1042"/>
      <c r="M7" s="1042"/>
      <c r="N7" s="1042"/>
      <c r="O7" s="1042"/>
      <c r="P7" s="1042"/>
      <c r="Q7" s="1042"/>
      <c r="R7" s="1042"/>
      <c r="S7" s="1042"/>
      <c r="T7" s="1042"/>
      <c r="U7" s="1042"/>
      <c r="V7" s="1042"/>
      <c r="W7" s="1042"/>
      <c r="X7" s="1042"/>
      <c r="Y7" s="144"/>
      <c r="Z7" s="10"/>
    </row>
    <row r="8" spans="2:26" x14ac:dyDescent="0.2">
      <c r="B8" s="10"/>
      <c r="C8" s="144"/>
      <c r="D8" s="144"/>
      <c r="E8" s="145" t="s">
        <v>217</v>
      </c>
      <c r="F8" s="144"/>
      <c r="G8" s="144"/>
      <c r="H8" s="144"/>
      <c r="I8" s="144"/>
      <c r="J8" s="1042">
        <f>Data_Agency</f>
        <v>0</v>
      </c>
      <c r="K8" s="1042"/>
      <c r="L8" s="1042"/>
      <c r="M8" s="1042"/>
      <c r="N8" s="1042"/>
      <c r="O8" s="1042"/>
      <c r="P8" s="1042"/>
      <c r="Q8" s="1042"/>
      <c r="R8" s="1042"/>
      <c r="S8" s="1042"/>
      <c r="T8" s="1042"/>
      <c r="U8" s="1042"/>
      <c r="V8" s="1042"/>
      <c r="W8" s="1042"/>
      <c r="X8" s="1042"/>
      <c r="Y8" s="144"/>
      <c r="Z8" s="10"/>
    </row>
    <row r="9" spans="2:26" x14ac:dyDescent="0.2">
      <c r="B9" s="10"/>
      <c r="C9" s="144"/>
      <c r="D9" s="144"/>
      <c r="E9" s="145" t="s">
        <v>346</v>
      </c>
      <c r="F9" s="144"/>
      <c r="G9" s="144"/>
      <c r="H9" s="1086">
        <f>IF(Data_ProjectStartDate&gt;=Var_EarliestProjectStartDate,Data_ProjectStartDate,0)</f>
        <v>0</v>
      </c>
      <c r="I9" s="1086"/>
      <c r="J9" s="1086"/>
      <c r="K9" s="1086"/>
      <c r="L9" s="144"/>
      <c r="M9" s="144"/>
      <c r="N9" s="145" t="s">
        <v>229</v>
      </c>
      <c r="O9" s="144"/>
      <c r="P9" s="144"/>
      <c r="Q9" s="1086">
        <f>IF(Data_ProjectStartDate&gt;=Var_EarliestProjectStartDate,IF(Data_ProjectEndDate&gt;Data_ProjectStartDate,Data_ProjectEndDate,0),0)</f>
        <v>0</v>
      </c>
      <c r="R9" s="1086"/>
      <c r="S9" s="1086"/>
      <c r="T9" s="1086"/>
      <c r="U9" s="1086"/>
      <c r="V9" s="144"/>
      <c r="W9" s="144"/>
      <c r="X9" s="144"/>
      <c r="Y9" s="144"/>
      <c r="Z9" s="10"/>
    </row>
    <row r="10" spans="2:26" x14ac:dyDescent="0.2">
      <c r="B10" s="10"/>
      <c r="C10" s="146"/>
      <c r="D10" s="143"/>
      <c r="E10" s="143"/>
      <c r="F10" s="143"/>
      <c r="G10" s="143"/>
      <c r="H10" s="143"/>
      <c r="I10" s="143"/>
      <c r="J10" s="143"/>
      <c r="K10" s="143"/>
      <c r="L10" s="143"/>
      <c r="M10" s="143"/>
      <c r="N10" s="143"/>
      <c r="O10" s="143"/>
      <c r="P10" s="143"/>
      <c r="Q10" s="143"/>
      <c r="R10" s="143"/>
      <c r="S10" s="143"/>
      <c r="T10" s="143"/>
      <c r="U10" s="143"/>
      <c r="V10" s="143"/>
      <c r="W10" s="143"/>
      <c r="X10" s="143"/>
      <c r="Y10" s="147"/>
      <c r="Z10" s="10"/>
    </row>
    <row r="11" spans="2:26" x14ac:dyDescent="0.2">
      <c r="B11" s="10"/>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0"/>
    </row>
    <row r="12" spans="2:26" ht="13.5" thickBot="1" x14ac:dyDescent="0.25">
      <c r="B12" s="10"/>
      <c r="C12" s="136"/>
      <c r="D12" s="141" t="s">
        <v>132</v>
      </c>
      <c r="E12" s="136"/>
      <c r="F12" s="136"/>
      <c r="G12" s="136"/>
      <c r="H12" s="136"/>
      <c r="I12" s="136"/>
      <c r="J12" s="136"/>
      <c r="K12" s="136"/>
      <c r="L12" s="136"/>
      <c r="M12" s="136"/>
      <c r="N12" s="136"/>
      <c r="O12" s="136"/>
      <c r="P12" s="136"/>
      <c r="Q12" s="136"/>
      <c r="R12" s="136"/>
      <c r="S12" s="136"/>
      <c r="T12" s="136"/>
      <c r="U12" s="136"/>
      <c r="V12" s="136"/>
      <c r="W12" s="136"/>
      <c r="X12" s="136"/>
      <c r="Y12" s="136"/>
      <c r="Z12" s="10"/>
    </row>
    <row r="13" spans="2:26" ht="15" customHeight="1" x14ac:dyDescent="0.2">
      <c r="B13" s="10"/>
      <c r="C13" s="136"/>
      <c r="D13" s="136"/>
      <c r="E13" s="136"/>
      <c r="F13" s="926" t="s">
        <v>26</v>
      </c>
      <c r="G13" s="927"/>
      <c r="H13" s="927"/>
      <c r="I13" s="927"/>
      <c r="J13" s="927"/>
      <c r="K13" s="927"/>
      <c r="L13" s="927"/>
      <c r="M13" s="927"/>
      <c r="N13" s="961"/>
      <c r="O13" s="965" t="s">
        <v>27</v>
      </c>
      <c r="P13" s="927"/>
      <c r="Q13" s="928"/>
      <c r="R13" s="136"/>
      <c r="S13" s="136"/>
      <c r="T13" s="136"/>
      <c r="U13" s="926" t="s">
        <v>117</v>
      </c>
      <c r="V13" s="927"/>
      <c r="W13" s="927"/>
      <c r="X13" s="928"/>
      <c r="Y13" s="136"/>
      <c r="Z13" s="10"/>
    </row>
    <row r="14" spans="2:26" ht="15" customHeight="1" thickBot="1" x14ac:dyDescent="0.25">
      <c r="B14" s="10"/>
      <c r="C14" s="136"/>
      <c r="D14" s="136"/>
      <c r="E14" s="136"/>
      <c r="F14" s="962"/>
      <c r="G14" s="963"/>
      <c r="H14" s="963"/>
      <c r="I14" s="963"/>
      <c r="J14" s="963"/>
      <c r="K14" s="963"/>
      <c r="L14" s="963"/>
      <c r="M14" s="963"/>
      <c r="N14" s="964"/>
      <c r="O14" s="966"/>
      <c r="P14" s="963"/>
      <c r="Q14" s="967"/>
      <c r="R14" s="136"/>
      <c r="S14" s="136"/>
      <c r="T14" s="136"/>
      <c r="U14" s="962"/>
      <c r="V14" s="963"/>
      <c r="W14" s="963"/>
      <c r="X14" s="967"/>
      <c r="Y14" s="136"/>
      <c r="Z14" s="10"/>
    </row>
    <row r="15" spans="2:26" x14ac:dyDescent="0.2">
      <c r="B15" s="10"/>
      <c r="C15" s="136"/>
      <c r="D15" s="136"/>
      <c r="E15" s="148" t="s">
        <v>91</v>
      </c>
      <c r="F15" s="893">
        <f>'Budget Period 1'!F11:K11</f>
        <v>0</v>
      </c>
      <c r="G15" s="894"/>
      <c r="H15" s="894"/>
      <c r="I15" s="894"/>
      <c r="J15" s="894"/>
      <c r="K15" s="894"/>
      <c r="L15" s="894"/>
      <c r="M15" s="894"/>
      <c r="N15" s="895"/>
      <c r="O15" s="896" t="str">
        <f>CHOOSE('Budget Period 1'!L11,"",'Drop-Down_Options'!$B$25,'Drop-Down_Options'!$B$26,'Drop-Down_Options'!$B$27,'Drop-Down_Options'!$B$28)</f>
        <v/>
      </c>
      <c r="P15" s="897"/>
      <c r="Q15" s="1082"/>
      <c r="R15" s="136"/>
      <c r="S15" s="136"/>
      <c r="T15" s="136"/>
      <c r="U15" s="1083">
        <f>('Budget Period 1'!AQ11*(1+FA_Rate_Y1)) + ('Budget Period 2'!AQ11*(1+FA_Rate_Y2)) + ('Budget Period 3'!AQ11*(1+FA_Rate_Y3)) + ('Budget Period 4'!AQ11*(1+FA_Rate_Y4)) + ('Budget Period 5'!AQ11*(1+FA_Rate_Y5)) + ('Budget Period 6'!AQ11*(1+FA_Rate_Y6))</f>
        <v>0</v>
      </c>
      <c r="V15" s="1084"/>
      <c r="W15" s="1084"/>
      <c r="X15" s="1085"/>
      <c r="Y15" s="136"/>
      <c r="Z15" s="10"/>
    </row>
    <row r="16" spans="2:26" x14ac:dyDescent="0.2">
      <c r="B16" s="10"/>
      <c r="C16" s="136"/>
      <c r="D16" s="136"/>
      <c r="E16" s="148" t="s">
        <v>92</v>
      </c>
      <c r="F16" s="874">
        <f>'Budget Period 1'!F12:K12</f>
        <v>0</v>
      </c>
      <c r="G16" s="875"/>
      <c r="H16" s="875"/>
      <c r="I16" s="875"/>
      <c r="J16" s="875"/>
      <c r="K16" s="875"/>
      <c r="L16" s="875"/>
      <c r="M16" s="875"/>
      <c r="N16" s="876"/>
      <c r="O16" s="877" t="str">
        <f>CHOOSE('Budget Period 1'!L12,"",'Drop-Down_Options'!$B$25,'Drop-Down_Options'!$B$26,'Drop-Down_Options'!$B$27,'Drop-Down_Options'!$B$28)</f>
        <v/>
      </c>
      <c r="P16" s="878"/>
      <c r="Q16" s="1090"/>
      <c r="R16" s="136"/>
      <c r="S16" s="136"/>
      <c r="T16" s="136"/>
      <c r="U16" s="1087">
        <f>('Budget Period 1'!AQ12*(1+FA_Rate_Y1)) + ('Budget Period 2'!AQ12*(1+FA_Rate_Y2)) + ('Budget Period 3'!AQ12*(1+FA_Rate_Y3)) + ('Budget Period 4'!AQ12*(1+FA_Rate_Y4)) + ('Budget Period 5'!AQ12*(1+FA_Rate_Y5)) + ('Budget Period 6'!AQ12*(1+FA_Rate_Y6))</f>
        <v>0</v>
      </c>
      <c r="V16" s="1088"/>
      <c r="W16" s="1088"/>
      <c r="X16" s="1089"/>
      <c r="Y16" s="136"/>
      <c r="Z16" s="10"/>
    </row>
    <row r="17" spans="2:26" x14ac:dyDescent="0.2">
      <c r="B17" s="10"/>
      <c r="C17" s="136"/>
      <c r="D17" s="136"/>
      <c r="E17" s="148" t="s">
        <v>93</v>
      </c>
      <c r="F17" s="874">
        <f>'Budget Period 1'!F13:K13</f>
        <v>0</v>
      </c>
      <c r="G17" s="875"/>
      <c r="H17" s="875"/>
      <c r="I17" s="875"/>
      <c r="J17" s="875"/>
      <c r="K17" s="875"/>
      <c r="L17" s="875"/>
      <c r="M17" s="875"/>
      <c r="N17" s="876"/>
      <c r="O17" s="877" t="str">
        <f>CHOOSE('Budget Period 1'!L13,"",'Drop-Down_Options'!$B$25,'Drop-Down_Options'!$B$26,'Drop-Down_Options'!$B$27,'Drop-Down_Options'!$B$28)</f>
        <v/>
      </c>
      <c r="P17" s="878"/>
      <c r="Q17" s="1090"/>
      <c r="R17" s="136"/>
      <c r="S17" s="136"/>
      <c r="T17" s="136"/>
      <c r="U17" s="1087">
        <f>('Budget Period 1'!AQ13*(1+FA_Rate_Y1)) + ('Budget Period 2'!AQ13*(1+FA_Rate_Y2)) + ('Budget Period 3'!AQ13*(1+FA_Rate_Y3)) + ('Budget Period 4'!AQ13*(1+FA_Rate_Y4)) + ('Budget Period 5'!AQ13*(1+FA_Rate_Y5)) + ('Budget Period 6'!AQ13*(1+FA_Rate_Y6))</f>
        <v>0</v>
      </c>
      <c r="V17" s="1088"/>
      <c r="W17" s="1088"/>
      <c r="X17" s="1089"/>
      <c r="Y17" s="136"/>
      <c r="Z17" s="10"/>
    </row>
    <row r="18" spans="2:26" x14ac:dyDescent="0.2">
      <c r="B18" s="10"/>
      <c r="C18" s="136"/>
      <c r="D18" s="136"/>
      <c r="E18" s="148" t="s">
        <v>94</v>
      </c>
      <c r="F18" s="874">
        <f>'Budget Period 1'!F14:K14</f>
        <v>0</v>
      </c>
      <c r="G18" s="875"/>
      <c r="H18" s="875"/>
      <c r="I18" s="875"/>
      <c r="J18" s="875"/>
      <c r="K18" s="875"/>
      <c r="L18" s="875"/>
      <c r="M18" s="875"/>
      <c r="N18" s="876"/>
      <c r="O18" s="877" t="str">
        <f>CHOOSE('Budget Period 1'!L14,"",'Drop-Down_Options'!$B$25,'Drop-Down_Options'!$B$26,'Drop-Down_Options'!$B$27,'Drop-Down_Options'!$B$28)</f>
        <v/>
      </c>
      <c r="P18" s="878"/>
      <c r="Q18" s="1090"/>
      <c r="R18" s="136"/>
      <c r="S18" s="136"/>
      <c r="T18" s="136"/>
      <c r="U18" s="1087">
        <f>('Budget Period 1'!AQ14*(1+FA_Rate_Y1)) + ('Budget Period 2'!AQ14*(1+FA_Rate_Y2)) + ('Budget Period 3'!AQ14*(1+FA_Rate_Y3)) + ('Budget Period 4'!AQ14*(1+FA_Rate_Y4)) + ('Budget Period 5'!AQ14*(1+FA_Rate_Y5)) + ('Budget Period 6'!AQ14*(1+FA_Rate_Y6))</f>
        <v>0</v>
      </c>
      <c r="V18" s="1088"/>
      <c r="W18" s="1088"/>
      <c r="X18" s="1089"/>
      <c r="Y18" s="136"/>
      <c r="Z18" s="10"/>
    </row>
    <row r="19" spans="2:26" x14ac:dyDescent="0.2">
      <c r="B19" s="10"/>
      <c r="C19" s="136"/>
      <c r="D19" s="136"/>
      <c r="E19" s="148" t="s">
        <v>95</v>
      </c>
      <c r="F19" s="874">
        <f>'Budget Period 1'!F15:K15</f>
        <v>0</v>
      </c>
      <c r="G19" s="875"/>
      <c r="H19" s="875"/>
      <c r="I19" s="875"/>
      <c r="J19" s="875"/>
      <c r="K19" s="875"/>
      <c r="L19" s="875"/>
      <c r="M19" s="875"/>
      <c r="N19" s="876"/>
      <c r="O19" s="877" t="str">
        <f>CHOOSE('Budget Period 1'!L15,"",'Drop-Down_Options'!$B$25,'Drop-Down_Options'!$B$26,'Drop-Down_Options'!$B$27,'Drop-Down_Options'!$B$28)</f>
        <v/>
      </c>
      <c r="P19" s="878"/>
      <c r="Q19" s="1090"/>
      <c r="R19" s="136"/>
      <c r="S19" s="136"/>
      <c r="T19" s="136"/>
      <c r="U19" s="1087">
        <f>('Budget Period 1'!AQ15*(1+FA_Rate_Y1)) + ('Budget Period 2'!AQ15*(1+FA_Rate_Y2)) + ('Budget Period 3'!AQ15*(1+FA_Rate_Y3)) + ('Budget Period 4'!AQ15*(1+FA_Rate_Y4)) + ('Budget Period 5'!AQ15*(1+FA_Rate_Y5)) + ('Budget Period 6'!AQ15*(1+FA_Rate_Y6))</f>
        <v>0</v>
      </c>
      <c r="V19" s="1088"/>
      <c r="W19" s="1088"/>
      <c r="X19" s="1089"/>
      <c r="Y19" s="136"/>
      <c r="Z19" s="10"/>
    </row>
    <row r="20" spans="2:26" x14ac:dyDescent="0.2">
      <c r="B20" s="10"/>
      <c r="C20" s="136"/>
      <c r="D20" s="136"/>
      <c r="E20" s="148" t="s">
        <v>96</v>
      </c>
      <c r="F20" s="874">
        <f>'Budget Period 1'!F16:K16</f>
        <v>0</v>
      </c>
      <c r="G20" s="875"/>
      <c r="H20" s="875"/>
      <c r="I20" s="875"/>
      <c r="J20" s="875"/>
      <c r="K20" s="875"/>
      <c r="L20" s="875"/>
      <c r="M20" s="875"/>
      <c r="N20" s="876"/>
      <c r="O20" s="877" t="str">
        <f>CHOOSE('Budget Period 1'!L16,"",'Drop-Down_Options'!$B$25,'Drop-Down_Options'!$B$26,'Drop-Down_Options'!$B$27,'Drop-Down_Options'!$B$28)</f>
        <v/>
      </c>
      <c r="P20" s="878"/>
      <c r="Q20" s="1090"/>
      <c r="R20" s="136"/>
      <c r="S20" s="136"/>
      <c r="T20" s="136"/>
      <c r="U20" s="1087">
        <f>('Budget Period 1'!AQ16*(1+FA_Rate_Y1)) + ('Budget Period 2'!AQ16*(1+FA_Rate_Y2)) + ('Budget Period 3'!AQ16*(1+FA_Rate_Y3)) + ('Budget Period 4'!AQ16*(1+FA_Rate_Y4)) + ('Budget Period 5'!AQ16*(1+FA_Rate_Y5)) + ('Budget Period 6'!AQ16*(1+FA_Rate_Y6))</f>
        <v>0</v>
      </c>
      <c r="V20" s="1088"/>
      <c r="W20" s="1088"/>
      <c r="X20" s="1089"/>
      <c r="Y20" s="136"/>
      <c r="Z20" s="10"/>
    </row>
    <row r="21" spans="2:26" x14ac:dyDescent="0.2">
      <c r="B21" s="10"/>
      <c r="C21" s="136"/>
      <c r="D21" s="136"/>
      <c r="E21" s="148" t="s">
        <v>97</v>
      </c>
      <c r="F21" s="874">
        <f>'Budget Period 1'!F17:K17</f>
        <v>0</v>
      </c>
      <c r="G21" s="875"/>
      <c r="H21" s="875"/>
      <c r="I21" s="875"/>
      <c r="J21" s="875"/>
      <c r="K21" s="875"/>
      <c r="L21" s="875"/>
      <c r="M21" s="875"/>
      <c r="N21" s="876"/>
      <c r="O21" s="877" t="str">
        <f>CHOOSE('Budget Period 1'!L17,"",'Drop-Down_Options'!$B$25,'Drop-Down_Options'!$B$26,'Drop-Down_Options'!$B$27,'Drop-Down_Options'!$B$28)</f>
        <v/>
      </c>
      <c r="P21" s="878"/>
      <c r="Q21" s="1090"/>
      <c r="R21" s="136"/>
      <c r="S21" s="136"/>
      <c r="T21" s="136"/>
      <c r="U21" s="1087">
        <f>('Budget Period 1'!AQ17*(1+FA_Rate_Y1)) + ('Budget Period 2'!AQ17*(1+FA_Rate_Y2)) + ('Budget Period 3'!AQ17*(1+FA_Rate_Y3)) + ('Budget Period 4'!AQ17*(1+FA_Rate_Y4)) + ('Budget Period 5'!AQ17*(1+FA_Rate_Y5)) + ('Budget Period 6'!AQ17*(1+FA_Rate_Y6))</f>
        <v>0</v>
      </c>
      <c r="V21" s="1088"/>
      <c r="W21" s="1088"/>
      <c r="X21" s="1089"/>
      <c r="Y21" s="136"/>
      <c r="Z21" s="10"/>
    </row>
    <row r="22" spans="2:26" x14ac:dyDescent="0.2">
      <c r="B22" s="10"/>
      <c r="C22" s="136"/>
      <c r="D22" s="136"/>
      <c r="E22" s="148" t="s">
        <v>98</v>
      </c>
      <c r="F22" s="874">
        <f>'Budget Period 1'!F18:K18</f>
        <v>0</v>
      </c>
      <c r="G22" s="875"/>
      <c r="H22" s="875"/>
      <c r="I22" s="875"/>
      <c r="J22" s="875"/>
      <c r="K22" s="875"/>
      <c r="L22" s="875"/>
      <c r="M22" s="875"/>
      <c r="N22" s="876"/>
      <c r="O22" s="877" t="str">
        <f>CHOOSE('Budget Period 1'!L18,"",'Drop-Down_Options'!$B$25,'Drop-Down_Options'!$B$26,'Drop-Down_Options'!$B$27,'Drop-Down_Options'!$B$28)</f>
        <v/>
      </c>
      <c r="P22" s="878"/>
      <c r="Q22" s="1090"/>
      <c r="R22" s="136"/>
      <c r="S22" s="136"/>
      <c r="T22" s="136"/>
      <c r="U22" s="1087">
        <f>('Budget Period 1'!AQ18*(1+FA_Rate_Y1)) + ('Budget Period 2'!AQ18*(1+FA_Rate_Y2)) + ('Budget Period 3'!AQ18*(1+FA_Rate_Y3)) + ('Budget Period 4'!AQ18*(1+FA_Rate_Y4)) + ('Budget Period 5'!AQ18*(1+FA_Rate_Y5)) + ('Budget Period 6'!AQ18*(1+FA_Rate_Y6))</f>
        <v>0</v>
      </c>
      <c r="V22" s="1088"/>
      <c r="W22" s="1088"/>
      <c r="X22" s="1089"/>
      <c r="Y22" s="136"/>
      <c r="Z22" s="10"/>
    </row>
    <row r="23" spans="2:26" x14ac:dyDescent="0.2">
      <c r="B23" s="10"/>
      <c r="C23" s="136"/>
      <c r="D23" s="136"/>
      <c r="E23" s="148" t="s">
        <v>99</v>
      </c>
      <c r="F23" s="874">
        <f>'Budget Period 1'!F19:K19</f>
        <v>0</v>
      </c>
      <c r="G23" s="875"/>
      <c r="H23" s="875"/>
      <c r="I23" s="875"/>
      <c r="J23" s="875"/>
      <c r="K23" s="875"/>
      <c r="L23" s="875"/>
      <c r="M23" s="875"/>
      <c r="N23" s="876"/>
      <c r="O23" s="877" t="str">
        <f>CHOOSE('Budget Period 1'!L19,"",'Drop-Down_Options'!$B$25,'Drop-Down_Options'!$B$26,'Drop-Down_Options'!$B$27,'Drop-Down_Options'!$B$28)</f>
        <v/>
      </c>
      <c r="P23" s="878"/>
      <c r="Q23" s="1090"/>
      <c r="R23" s="136"/>
      <c r="S23" s="136"/>
      <c r="T23" s="136"/>
      <c r="U23" s="1087">
        <f>('Budget Period 1'!AQ19*(1+FA_Rate_Y1)) + ('Budget Period 2'!AQ19*(1+FA_Rate_Y2)) + ('Budget Period 3'!AQ19*(1+FA_Rate_Y3)) + ('Budget Period 4'!AQ19*(1+FA_Rate_Y4)) + ('Budget Period 5'!AQ19*(1+FA_Rate_Y5)) + ('Budget Period 6'!AQ19*(1+FA_Rate_Y6))</f>
        <v>0</v>
      </c>
      <c r="V23" s="1088"/>
      <c r="W23" s="1088"/>
      <c r="X23" s="1089"/>
      <c r="Y23" s="136"/>
      <c r="Z23" s="10"/>
    </row>
    <row r="24" spans="2:26" x14ac:dyDescent="0.2">
      <c r="B24" s="10"/>
      <c r="C24" s="136"/>
      <c r="D24" s="136"/>
      <c r="E24" s="148" t="s">
        <v>141</v>
      </c>
      <c r="F24" s="874">
        <f>'Budget Period 1'!F20:K20</f>
        <v>0</v>
      </c>
      <c r="G24" s="875"/>
      <c r="H24" s="875"/>
      <c r="I24" s="875"/>
      <c r="J24" s="875"/>
      <c r="K24" s="875"/>
      <c r="L24" s="875"/>
      <c r="M24" s="875"/>
      <c r="N24" s="876"/>
      <c r="O24" s="877" t="str">
        <f>CHOOSE('Budget Period 1'!L20,"",'Drop-Down_Options'!$B$25,'Drop-Down_Options'!$B$26,'Drop-Down_Options'!$B$27,'Drop-Down_Options'!$B$28)</f>
        <v/>
      </c>
      <c r="P24" s="878"/>
      <c r="Q24" s="1090"/>
      <c r="R24" s="136"/>
      <c r="S24" s="136"/>
      <c r="T24" s="136"/>
      <c r="U24" s="1087">
        <f>('Budget Period 1'!AQ20*(1+FA_Rate_Y1)) + ('Budget Period 2'!AQ20*(1+FA_Rate_Y2)) + ('Budget Period 3'!AQ20*(1+FA_Rate_Y3)) + ('Budget Period 4'!AQ20*(1+FA_Rate_Y4)) + ('Budget Period 5'!AQ20*(1+FA_Rate_Y5)) + ('Budget Period 6'!AQ20*(1+FA_Rate_Y6))</f>
        <v>0</v>
      </c>
      <c r="V24" s="1088"/>
      <c r="W24" s="1088"/>
      <c r="X24" s="1089"/>
      <c r="Y24" s="136"/>
      <c r="Z24" s="10"/>
    </row>
    <row r="25" spans="2:26" x14ac:dyDescent="0.2">
      <c r="B25" s="10"/>
      <c r="C25" s="136"/>
      <c r="D25" s="136"/>
      <c r="E25" s="148" t="s">
        <v>100</v>
      </c>
      <c r="F25" s="874">
        <f>'Budget Period 1'!F21:K21</f>
        <v>0</v>
      </c>
      <c r="G25" s="875"/>
      <c r="H25" s="875"/>
      <c r="I25" s="875"/>
      <c r="J25" s="875"/>
      <c r="K25" s="875"/>
      <c r="L25" s="875"/>
      <c r="M25" s="875"/>
      <c r="N25" s="876"/>
      <c r="O25" s="877" t="str">
        <f>CHOOSE('Budget Period 1'!L21,"",'Drop-Down_Options'!$B$25,'Drop-Down_Options'!$B$26,'Drop-Down_Options'!$B$27,'Drop-Down_Options'!$B$28)</f>
        <v/>
      </c>
      <c r="P25" s="878"/>
      <c r="Q25" s="1090"/>
      <c r="R25" s="136"/>
      <c r="S25" s="136"/>
      <c r="T25" s="136"/>
      <c r="U25" s="1087">
        <f>('Budget Period 1'!AQ21*(1+FA_Rate_Y1)) + ('Budget Period 2'!AQ21*(1+FA_Rate_Y2)) + ('Budget Period 3'!AQ21*(1+FA_Rate_Y3)) + ('Budget Period 4'!AQ21*(1+FA_Rate_Y4)) + ('Budget Period 5'!AQ21*(1+FA_Rate_Y5)) + ('Budget Period 6'!AQ21*(1+FA_Rate_Y6))</f>
        <v>0</v>
      </c>
      <c r="V25" s="1088"/>
      <c r="W25" s="1088"/>
      <c r="X25" s="1089"/>
      <c r="Y25" s="136"/>
      <c r="Z25" s="10"/>
    </row>
    <row r="26" spans="2:26" x14ac:dyDescent="0.2">
      <c r="B26" s="10"/>
      <c r="C26" s="136"/>
      <c r="D26" s="136"/>
      <c r="E26" s="148" t="s">
        <v>101</v>
      </c>
      <c r="F26" s="874">
        <f>'Budget Period 1'!F22:K22</f>
        <v>0</v>
      </c>
      <c r="G26" s="875"/>
      <c r="H26" s="875"/>
      <c r="I26" s="875"/>
      <c r="J26" s="875"/>
      <c r="K26" s="875"/>
      <c r="L26" s="875"/>
      <c r="M26" s="875"/>
      <c r="N26" s="876"/>
      <c r="O26" s="877" t="str">
        <f>CHOOSE('Budget Period 1'!L22,"",'Drop-Down_Options'!$B$25,'Drop-Down_Options'!$B$26,'Drop-Down_Options'!$B$27,'Drop-Down_Options'!$B$28)</f>
        <v/>
      </c>
      <c r="P26" s="878"/>
      <c r="Q26" s="1090"/>
      <c r="R26" s="136"/>
      <c r="S26" s="136"/>
      <c r="T26" s="136"/>
      <c r="U26" s="1087">
        <f>('Budget Period 1'!AQ22*(1+FA_Rate_Y1)) + ('Budget Period 2'!AQ22*(1+FA_Rate_Y2)) + ('Budget Period 3'!AQ22*(1+FA_Rate_Y3)) + ('Budget Period 4'!AQ22*(1+FA_Rate_Y4)) + ('Budget Period 5'!AQ22*(1+FA_Rate_Y5)) + ('Budget Period 6'!AQ22*(1+FA_Rate_Y6))</f>
        <v>0</v>
      </c>
      <c r="V26" s="1088"/>
      <c r="W26" s="1088"/>
      <c r="X26" s="1089"/>
      <c r="Y26" s="136"/>
      <c r="Z26" s="10"/>
    </row>
    <row r="27" spans="2:26" x14ac:dyDescent="0.2">
      <c r="B27" s="10"/>
      <c r="C27" s="136"/>
      <c r="D27" s="136"/>
      <c r="E27" s="148" t="s">
        <v>102</v>
      </c>
      <c r="F27" s="874">
        <f>'Budget Period 1'!F23:K23</f>
        <v>0</v>
      </c>
      <c r="G27" s="875"/>
      <c r="H27" s="875"/>
      <c r="I27" s="875"/>
      <c r="J27" s="875"/>
      <c r="K27" s="875"/>
      <c r="L27" s="875"/>
      <c r="M27" s="875"/>
      <c r="N27" s="876"/>
      <c r="O27" s="877" t="str">
        <f>CHOOSE('Budget Period 1'!L23,"",'Drop-Down_Options'!$B$25,'Drop-Down_Options'!$B$26,'Drop-Down_Options'!$B$27,'Drop-Down_Options'!$B$28)</f>
        <v/>
      </c>
      <c r="P27" s="878"/>
      <c r="Q27" s="1090"/>
      <c r="R27" s="136"/>
      <c r="S27" s="136"/>
      <c r="T27" s="136"/>
      <c r="U27" s="1087">
        <f>('Budget Period 1'!AQ23*(1+FA_Rate_Y1)) + ('Budget Period 2'!AQ23*(1+FA_Rate_Y2)) + ('Budget Period 3'!AQ23*(1+FA_Rate_Y3)) + ('Budget Period 4'!AQ23*(1+FA_Rate_Y4)) + ('Budget Period 5'!AQ23*(1+FA_Rate_Y5)) + ('Budget Period 6'!AQ23*(1+FA_Rate_Y6))</f>
        <v>0</v>
      </c>
      <c r="V27" s="1088"/>
      <c r="W27" s="1088"/>
      <c r="X27" s="1089"/>
      <c r="Y27" s="136"/>
      <c r="Z27" s="10"/>
    </row>
    <row r="28" spans="2:26" x14ac:dyDescent="0.2">
      <c r="B28" s="10"/>
      <c r="C28" s="136"/>
      <c r="D28" s="136"/>
      <c r="E28" s="148" t="s">
        <v>103</v>
      </c>
      <c r="F28" s="874">
        <f>'Budget Period 1'!F24:K24</f>
        <v>0</v>
      </c>
      <c r="G28" s="875"/>
      <c r="H28" s="875"/>
      <c r="I28" s="875"/>
      <c r="J28" s="875"/>
      <c r="K28" s="875"/>
      <c r="L28" s="875"/>
      <c r="M28" s="875"/>
      <c r="N28" s="876"/>
      <c r="O28" s="877" t="str">
        <f>CHOOSE('Budget Period 1'!L24,"",'Drop-Down_Options'!$B$25,'Drop-Down_Options'!$B$26,'Drop-Down_Options'!$B$27,'Drop-Down_Options'!$B$28)</f>
        <v/>
      </c>
      <c r="P28" s="878"/>
      <c r="Q28" s="1090"/>
      <c r="R28" s="136"/>
      <c r="S28" s="136"/>
      <c r="T28" s="136"/>
      <c r="U28" s="1087">
        <f>('Budget Period 1'!AQ24*(1+FA_Rate_Y1)) + ('Budget Period 2'!AQ24*(1+FA_Rate_Y2)) + ('Budget Period 3'!AQ24*(1+FA_Rate_Y3)) + ('Budget Period 4'!AQ24*(1+FA_Rate_Y4)) + ('Budget Period 5'!AQ24*(1+FA_Rate_Y5)) + ('Budget Period 6'!AQ24*(1+FA_Rate_Y6))</f>
        <v>0</v>
      </c>
      <c r="V28" s="1088"/>
      <c r="W28" s="1088"/>
      <c r="X28" s="1089"/>
      <c r="Y28" s="136"/>
      <c r="Z28" s="10"/>
    </row>
    <row r="29" spans="2:26" x14ac:dyDescent="0.2">
      <c r="B29" s="10"/>
      <c r="C29" s="136"/>
      <c r="D29" s="136"/>
      <c r="E29" s="148" t="s">
        <v>104</v>
      </c>
      <c r="F29" s="874">
        <f>'Budget Period 1'!F25:K25</f>
        <v>0</v>
      </c>
      <c r="G29" s="875"/>
      <c r="H29" s="875"/>
      <c r="I29" s="875"/>
      <c r="J29" s="875"/>
      <c r="K29" s="875"/>
      <c r="L29" s="875"/>
      <c r="M29" s="875"/>
      <c r="N29" s="876"/>
      <c r="O29" s="877" t="str">
        <f>CHOOSE('Budget Period 1'!L25,"",'Drop-Down_Options'!$B$25,'Drop-Down_Options'!$B$26,'Drop-Down_Options'!$B$27,'Drop-Down_Options'!$B$28)</f>
        <v/>
      </c>
      <c r="P29" s="878"/>
      <c r="Q29" s="1090"/>
      <c r="R29" s="136"/>
      <c r="S29" s="136"/>
      <c r="T29" s="136"/>
      <c r="U29" s="1087">
        <f>('Budget Period 1'!AQ25*(1+FA_Rate_Y1)) + ('Budget Period 2'!AQ25*(1+FA_Rate_Y2)) + ('Budget Period 3'!AQ25*(1+FA_Rate_Y3)) + ('Budget Period 4'!AQ25*(1+FA_Rate_Y4)) + ('Budget Period 5'!AQ25*(1+FA_Rate_Y5)) + ('Budget Period 6'!AQ25*(1+FA_Rate_Y6))</f>
        <v>0</v>
      </c>
      <c r="V29" s="1088"/>
      <c r="W29" s="1088"/>
      <c r="X29" s="1089"/>
      <c r="Y29" s="136"/>
      <c r="Z29" s="10"/>
    </row>
    <row r="30" spans="2:26" x14ac:dyDescent="0.2">
      <c r="B30" s="10"/>
      <c r="C30" s="136"/>
      <c r="D30" s="136"/>
      <c r="E30" s="148" t="s">
        <v>105</v>
      </c>
      <c r="F30" s="874">
        <f>'Budget Period 1'!F26:K26</f>
        <v>0</v>
      </c>
      <c r="G30" s="875"/>
      <c r="H30" s="875"/>
      <c r="I30" s="875"/>
      <c r="J30" s="875"/>
      <c r="K30" s="875"/>
      <c r="L30" s="875"/>
      <c r="M30" s="875"/>
      <c r="N30" s="876"/>
      <c r="O30" s="877" t="str">
        <f>CHOOSE('Budget Period 1'!L26,"",'Drop-Down_Options'!$B$25,'Drop-Down_Options'!$B$26,'Drop-Down_Options'!$B$27,'Drop-Down_Options'!$B$28)</f>
        <v/>
      </c>
      <c r="P30" s="878"/>
      <c r="Q30" s="1090"/>
      <c r="R30" s="136"/>
      <c r="S30" s="136"/>
      <c r="T30" s="136"/>
      <c r="U30" s="1087">
        <f>('Budget Period 1'!AQ26*(1+FA_Rate_Y1)) + ('Budget Period 2'!AQ26*(1+FA_Rate_Y2)) + ('Budget Period 3'!AQ26*(1+FA_Rate_Y3)) + ('Budget Period 4'!AQ26*(1+FA_Rate_Y4)) + ('Budget Period 5'!AQ26*(1+FA_Rate_Y5)) + ('Budget Period 6'!AQ26*(1+FA_Rate_Y6))</f>
        <v>0</v>
      </c>
      <c r="V30" s="1088"/>
      <c r="W30" s="1088"/>
      <c r="X30" s="1089"/>
      <c r="Y30" s="136"/>
      <c r="Z30" s="10"/>
    </row>
    <row r="31" spans="2:26" x14ac:dyDescent="0.2">
      <c r="B31" s="10"/>
      <c r="C31" s="136"/>
      <c r="D31" s="136"/>
      <c r="E31" s="148" t="s">
        <v>106</v>
      </c>
      <c r="F31" s="874">
        <f>'Budget Period 1'!F27:K27</f>
        <v>0</v>
      </c>
      <c r="G31" s="875"/>
      <c r="H31" s="875"/>
      <c r="I31" s="875"/>
      <c r="J31" s="875"/>
      <c r="K31" s="875"/>
      <c r="L31" s="875"/>
      <c r="M31" s="875"/>
      <c r="N31" s="876"/>
      <c r="O31" s="877" t="str">
        <f>CHOOSE('Budget Period 1'!L27,"",'Drop-Down_Options'!$B$25,'Drop-Down_Options'!$B$26,'Drop-Down_Options'!$B$27,'Drop-Down_Options'!$B$28)</f>
        <v/>
      </c>
      <c r="P31" s="878"/>
      <c r="Q31" s="1090"/>
      <c r="R31" s="136"/>
      <c r="S31" s="136"/>
      <c r="T31" s="136"/>
      <c r="U31" s="1087">
        <f>('Budget Period 1'!AQ27*(1+FA_Rate_Y1)) + ('Budget Period 2'!AQ27*(1+FA_Rate_Y2)) + ('Budget Period 3'!AQ27*(1+FA_Rate_Y3)) + ('Budget Period 4'!AQ27*(1+FA_Rate_Y4)) + ('Budget Period 5'!AQ27*(1+FA_Rate_Y5)) + ('Budget Period 6'!AQ27*(1+FA_Rate_Y6))</f>
        <v>0</v>
      </c>
      <c r="V31" s="1088"/>
      <c r="W31" s="1088"/>
      <c r="X31" s="1089"/>
      <c r="Y31" s="136"/>
      <c r="Z31" s="10"/>
    </row>
    <row r="32" spans="2:26" x14ac:dyDescent="0.2">
      <c r="B32" s="10"/>
      <c r="C32" s="136"/>
      <c r="D32" s="136"/>
      <c r="E32" s="148" t="s">
        <v>107</v>
      </c>
      <c r="F32" s="874">
        <f>'Budget Period 1'!F28:K28</f>
        <v>0</v>
      </c>
      <c r="G32" s="875"/>
      <c r="H32" s="875"/>
      <c r="I32" s="875"/>
      <c r="J32" s="875"/>
      <c r="K32" s="875"/>
      <c r="L32" s="875"/>
      <c r="M32" s="875"/>
      <c r="N32" s="876"/>
      <c r="O32" s="877" t="str">
        <f>CHOOSE('Budget Period 1'!L28,"",'Drop-Down_Options'!$B$25,'Drop-Down_Options'!$B$26,'Drop-Down_Options'!$B$27,'Drop-Down_Options'!$B$28)</f>
        <v/>
      </c>
      <c r="P32" s="878"/>
      <c r="Q32" s="1090"/>
      <c r="R32" s="136"/>
      <c r="S32" s="136"/>
      <c r="T32" s="136"/>
      <c r="U32" s="1087">
        <f>('Budget Period 1'!AQ28*(1+FA_Rate_Y1)) + ('Budget Period 2'!AQ28*(1+FA_Rate_Y2)) + ('Budget Period 3'!AQ28*(1+FA_Rate_Y3)) + ('Budget Period 4'!AQ28*(1+FA_Rate_Y4)) + ('Budget Period 5'!AQ28*(1+FA_Rate_Y5)) + ('Budget Period 6'!AQ28*(1+FA_Rate_Y6))</f>
        <v>0</v>
      </c>
      <c r="V32" s="1088"/>
      <c r="W32" s="1088"/>
      <c r="X32" s="1089"/>
      <c r="Y32" s="136"/>
      <c r="Z32" s="10"/>
    </row>
    <row r="33" spans="2:26" x14ac:dyDescent="0.2">
      <c r="B33" s="10"/>
      <c r="C33" s="136"/>
      <c r="D33" s="136"/>
      <c r="E33" s="148" t="s">
        <v>108</v>
      </c>
      <c r="F33" s="874">
        <f>'Budget Period 1'!F29:K29</f>
        <v>0</v>
      </c>
      <c r="G33" s="875"/>
      <c r="H33" s="875"/>
      <c r="I33" s="875"/>
      <c r="J33" s="875"/>
      <c r="K33" s="875"/>
      <c r="L33" s="875"/>
      <c r="M33" s="875"/>
      <c r="N33" s="876"/>
      <c r="O33" s="877" t="str">
        <f>CHOOSE('Budget Period 1'!L29,"",'Drop-Down_Options'!$B$25,'Drop-Down_Options'!$B$26,'Drop-Down_Options'!$B$27,'Drop-Down_Options'!$B$28)</f>
        <v/>
      </c>
      <c r="P33" s="878"/>
      <c r="Q33" s="1090"/>
      <c r="R33" s="136"/>
      <c r="S33" s="136"/>
      <c r="T33" s="136"/>
      <c r="U33" s="1087">
        <f>('Budget Period 1'!AQ29*(1+FA_Rate_Y1)) + ('Budget Period 2'!AQ29*(1+FA_Rate_Y2)) + ('Budget Period 3'!AQ29*(1+FA_Rate_Y3)) + ('Budget Period 4'!AQ29*(1+FA_Rate_Y4)) + ('Budget Period 5'!AQ29*(1+FA_Rate_Y5)) + ('Budget Period 6'!AQ29*(1+FA_Rate_Y6))</f>
        <v>0</v>
      </c>
      <c r="V33" s="1088"/>
      <c r="W33" s="1088"/>
      <c r="X33" s="1089"/>
      <c r="Y33" s="136"/>
      <c r="Z33" s="10"/>
    </row>
    <row r="34" spans="2:26" ht="13.5" thickBot="1" x14ac:dyDescent="0.25">
      <c r="B34" s="10"/>
      <c r="C34" s="136"/>
      <c r="D34" s="136"/>
      <c r="E34" s="148" t="s">
        <v>109</v>
      </c>
      <c r="F34" s="968">
        <f>'Budget Period 1'!F30:K30</f>
        <v>0</v>
      </c>
      <c r="G34" s="969"/>
      <c r="H34" s="969"/>
      <c r="I34" s="969"/>
      <c r="J34" s="969"/>
      <c r="K34" s="969"/>
      <c r="L34" s="969"/>
      <c r="M34" s="969"/>
      <c r="N34" s="970"/>
      <c r="O34" s="978" t="str">
        <f>CHOOSE('Budget Period 1'!L30,"",'Drop-Down_Options'!$B$25,'Drop-Down_Options'!$B$26,'Drop-Down_Options'!$B$27,'Drop-Down_Options'!$B$28)</f>
        <v/>
      </c>
      <c r="P34" s="979"/>
      <c r="Q34" s="1100"/>
      <c r="R34" s="136"/>
      <c r="S34" s="136"/>
      <c r="T34" s="136"/>
      <c r="U34" s="1101">
        <f>('Budget Period 1'!AQ30*(1+FA_Rate_Y1)) + ('Budget Period 2'!AQ30*(1+FA_Rate_Y2)) + ('Budget Period 3'!AQ30*(1+FA_Rate_Y3)) + ('Budget Period 4'!AQ30*(1+FA_Rate_Y4)) + ('Budget Period 5'!AQ30*(1+FA_Rate_Y5)) + ('Budget Period 6'!AQ30*(1+FA_Rate_Y6))</f>
        <v>0</v>
      </c>
      <c r="V34" s="1102"/>
      <c r="W34" s="1102"/>
      <c r="X34" s="1103"/>
      <c r="Y34" s="136"/>
      <c r="Z34" s="10"/>
    </row>
    <row r="35" spans="2:26" ht="13.5" thickBot="1" x14ac:dyDescent="0.25">
      <c r="B35" s="10"/>
      <c r="C35" s="136"/>
      <c r="D35" s="136"/>
      <c r="E35" s="148"/>
      <c r="F35" s="139"/>
      <c r="G35" s="139"/>
      <c r="H35" s="139"/>
      <c r="I35" s="139"/>
      <c r="J35" s="139"/>
      <c r="K35" s="139"/>
      <c r="L35" s="171"/>
      <c r="M35" s="171"/>
      <c r="N35" s="171"/>
      <c r="O35" s="176"/>
      <c r="P35" s="176"/>
      <c r="Q35" s="176"/>
      <c r="R35" s="176"/>
      <c r="S35" s="136"/>
      <c r="T35" s="136"/>
      <c r="U35" s="178"/>
      <c r="V35" s="178"/>
      <c r="W35" s="178"/>
      <c r="X35" s="178"/>
      <c r="Y35" s="136"/>
      <c r="Z35" s="10"/>
    </row>
    <row r="36" spans="2:26" ht="13.5" customHeight="1" thickBot="1" x14ac:dyDescent="0.25">
      <c r="B36" s="10"/>
      <c r="C36" s="163"/>
      <c r="D36" s="141" t="s">
        <v>344</v>
      </c>
      <c r="E36" s="136"/>
      <c r="F36" s="136"/>
      <c r="G36" s="136"/>
      <c r="H36" s="136"/>
      <c r="I36" s="136"/>
      <c r="J36" s="136"/>
      <c r="K36" s="136"/>
      <c r="L36" s="136"/>
      <c r="M36" s="136"/>
      <c r="N36" s="136"/>
      <c r="O36" s="1097" t="s">
        <v>465</v>
      </c>
      <c r="P36" s="1098"/>
      <c r="Q36" s="1099"/>
      <c r="R36" s="136"/>
      <c r="S36" s="136"/>
      <c r="T36" s="136"/>
      <c r="U36" s="926" t="s">
        <v>343</v>
      </c>
      <c r="V36" s="927"/>
      <c r="W36" s="927"/>
      <c r="X36" s="928"/>
      <c r="Y36" s="136"/>
      <c r="Z36" s="10"/>
    </row>
    <row r="37" spans="2:26" x14ac:dyDescent="0.2">
      <c r="B37" s="10"/>
      <c r="C37" s="163"/>
      <c r="D37" s="136"/>
      <c r="E37" s="136"/>
      <c r="F37" s="1116" t="s">
        <v>466</v>
      </c>
      <c r="G37" s="1116"/>
      <c r="H37" s="1116"/>
      <c r="I37" s="1116"/>
      <c r="J37" s="1116"/>
      <c r="K37" s="1116"/>
      <c r="L37" s="1116"/>
      <c r="M37" s="1116"/>
      <c r="N37" s="136"/>
      <c r="O37" s="995">
        <f>COUNTA(F15:N34)-COUNT(F15:N34)</f>
        <v>0</v>
      </c>
      <c r="P37" s="996"/>
      <c r="Q37" s="997"/>
      <c r="R37" s="136"/>
      <c r="S37" s="136"/>
      <c r="T37" s="136"/>
      <c r="U37" s="1094">
        <f>SUM(U15:X34)</f>
        <v>0</v>
      </c>
      <c r="V37" s="1095"/>
      <c r="W37" s="1095"/>
      <c r="X37" s="1096"/>
      <c r="Y37" s="168"/>
      <c r="Z37" s="10"/>
    </row>
    <row r="38" spans="2:26" x14ac:dyDescent="0.2">
      <c r="B38" s="10"/>
      <c r="C38" s="136"/>
      <c r="D38" s="136"/>
      <c r="E38" s="136"/>
      <c r="F38" s="1116" t="s">
        <v>467</v>
      </c>
      <c r="G38" s="1116"/>
      <c r="H38" s="1116"/>
      <c r="I38" s="1116"/>
      <c r="J38" s="1116"/>
      <c r="K38" s="1116"/>
      <c r="L38" s="1116"/>
      <c r="M38" s="1116"/>
      <c r="N38" s="136"/>
      <c r="O38" s="936">
        <f>SUM('Budget Period 1'!AB36*(CHOOSE(Calc!F55,0,1,1,1,1,0.5,0.5)),'Budget Period 1'!AB37*(CHOOSE(Calc!F56,0,1,1,1,1,0.5,0.5)),'Budget Period 1'!AB38*(CHOOSE(Calc!F57,0,1,1,1,1,0.5,0.5)),'Budget Period 1'!AB39*(CHOOSE(Calc!F58,0,1,1,1,1,0.5,0.5)),'Budget Period 1'!AB40*(CHOOSE(Calc!F59,0,1,1,1,1,0.5,0.5)),'Budget Period 2'!AB36*(CHOOSE(Calc!F60,0,1,1,1,1,0.5,0.5)),'Budget Period 2'!AB37*(CHOOSE(Calc!F61,0,1,1,1,1,0.5,0.5)),'Budget Period 2'!AB38*(CHOOSE(Calc!F62,0,1,1,1,1,0.5,0.5)),'Budget Period 2'!AB39*(CHOOSE(Calc!F63,0,1,1,1,1,0.5,0.5)),'Budget Period 2'!AB40*(CHOOSE(Calc!F64,0,1,1,1,1,0.5,0.5)),'Budget Period 3'!AB36*(CHOOSE(Calc!F65,0,1,1,1,1,0.5,0.5)),'Budget Period 3'!AB37*(CHOOSE(Calc!F66,0,1,1,1,1,0.5,0.5)),'Budget Period 3'!AB38*(CHOOSE(Calc!F67,0,1,1,1,1,0.5,0.5)),'Budget Period 3'!AB39*(CHOOSE(Calc!F68,0,1,1,1,1,0.5,0.5)),'Budget Period 3'!AB40*(CHOOSE(Calc!F69,0,1,1,1,1,0.5,0.5)),'Budget Period 4'!AB36*(CHOOSE(Calc!F70,0,1,1,1,1,0.5,0.5)),'Budget Period 4'!AB37*(CHOOSE(Calc!F71,0,1,1,1,1,0.5,0.5)),'Budget Period 4'!AB38*(CHOOSE(Calc!F72,0,1,1,1,1,0.5,0.5)),'Budget Period 4'!AB39*(CHOOSE(Calc!F73,0,1,1,1,1,0.5,0.5)),'Budget Period 4'!AB40*(CHOOSE(Calc!F74,0,1,1,1,1,0.5,0.5)),'Budget Period 5'!AB36*(CHOOSE(Calc!F75,0,1,1,1,1,0.5,0.5)),'Budget Period 5'!AB37*(CHOOSE(Calc!F76,0,1,1,1,1,0.5,0.5)),'Budget Period 5'!AB38*(CHOOSE(Calc!F77,0,1,1,1,1,0.5,0.5)),'Budget Period 5'!AB39*(CHOOSE(Calc!F78,0,1,1,1,1,0.5,0.5)),'Budget Period 5'!AB40*(CHOOSE(Calc!F79,0,1,1,1,1,0.5,0.5)),'Budget Period 6'!AB36*(CHOOSE(Calc!F80,0,1,1,1,1,0.5,0.5)),'Budget Period 6'!AB37*(CHOOSE(Calc!F81,0,1,1,1,1,0.5,0.5)),'Budget Period 6'!AB38*(CHOOSE(Calc!F82,0,1,1,1,1,0.5,0.5)),'Budget Period 6'!AB39*(CHOOSE(Calc!F83,0,1,1,1,1,0.5,0.5)),'Budget Period 6'!AB40*(CHOOSE(Calc!F84,0,1,1,1,1,0.5,0.5)))</f>
        <v>0</v>
      </c>
      <c r="P38" s="937"/>
      <c r="Q38" s="938"/>
      <c r="R38" s="136"/>
      <c r="S38" s="136"/>
      <c r="T38" s="159"/>
      <c r="U38" s="1104">
        <f>SUM(Result_GradAsstSalary_Y1*(1+FA_Rate_Y1), Result_GradAsstSalary_Y2*(1+FA_Rate_Y2), Result_GradAsstSalary_Y3*(1+FA_Rate_Y3), Result_GradAsstSalary_Y4*(1+FA_Rate_Y4), Result_GradAsstSalary_Y5*(1+FA_Rate_Y5), Result_GradAsstSalary_Y6*(1+FA_Rate_Y6)) + SUM(Result_GradAsstFringe_Y1*(1+FA_Rate_Y1), Result_GradAsstFringe_Y2*(1+FA_Rate_Y2), Result_GradAsstFringe_Y3*(1+FA_Rate_Y3), Result_GradAsstFringe_Y4*(1+FA_Rate_Y4), Result_GradAsstFringe_Y5*(1+FA_Rate_Y5), Result_GradAsstFringe_Y6*(1+FA_Rate_Y6)) + SUM(Result_TuitionTOTAL_Y1, Result_TuitionTOTAL_Y2, Result_TuitionTOTAL_Y3, Result_TuitionTOTAL_Y4, Result_TuitionTOTAL_Y5, Result_TuitionTOTAL_Y6)</f>
        <v>0</v>
      </c>
      <c r="V38" s="1105"/>
      <c r="W38" s="1105"/>
      <c r="X38" s="1106"/>
      <c r="Y38" s="136"/>
      <c r="Z38" s="10"/>
    </row>
    <row r="39" spans="2:26" ht="13.5" customHeight="1" thickBot="1" x14ac:dyDescent="0.25">
      <c r="B39" s="10"/>
      <c r="C39" s="136"/>
      <c r="D39" s="136"/>
      <c r="E39" s="136"/>
      <c r="F39" s="1116" t="s">
        <v>468</v>
      </c>
      <c r="G39" s="1116"/>
      <c r="H39" s="1116"/>
      <c r="I39" s="1116"/>
      <c r="J39" s="1116"/>
      <c r="K39" s="1116"/>
      <c r="L39" s="1116"/>
      <c r="M39" s="1116"/>
      <c r="N39" s="136"/>
      <c r="O39" s="936">
        <f>SUM('Budget Period 1'!U46:W50, 'Budget Period 2'!U46:W50, 'Budget Period 3'!U46:W50, 'Budget Period 4'!U46:W50, 'Budget Period 5'!U46:W50, 'Budget Period 6'!U46:W50)</f>
        <v>0</v>
      </c>
      <c r="P39" s="937"/>
      <c r="Q39" s="938"/>
      <c r="R39" s="136"/>
      <c r="S39" s="136"/>
      <c r="T39" s="136"/>
      <c r="U39" s="1091">
        <f>SUM(Result_StudentSalary_Y1*(1+FA_Rate_Y1), Result_StudentSalary_Y2*(1+FA_Rate_Y2), Result_StudentSalary_Y3*(1+FA_Rate_Y3), Result_StudentSalary_Y4*(1+FA_Rate_Y4), Result_StudentSalary_Y5*(1+FA_Rate_Y5), Result_StudentSalary_Y6*(1+FA_Rate_Y6)) + SUM(Result_StudentFringe_Y1*(1+FA_Rate_Y1), Result_StudentFringe_Y2*(1+FA_Rate_Y2), Result_StudentFringe_Y3*(1+FA_Rate_Y3), Result_StudentFringe_Y4*(1+FA_Rate_Y4), Result_StudentFringe_Y5*(1+FA_Rate_Y5), Result_StudentFringe_Y6*(1+FA_Rate_Y6))</f>
        <v>0</v>
      </c>
      <c r="V39" s="1092"/>
      <c r="W39" s="1092"/>
      <c r="X39" s="1093"/>
      <c r="Y39" s="136"/>
      <c r="Z39" s="10"/>
    </row>
    <row r="40" spans="2:26" x14ac:dyDescent="0.2">
      <c r="B40" s="10"/>
      <c r="C40" s="146"/>
      <c r="D40" s="143"/>
      <c r="E40" s="143"/>
      <c r="F40" s="143"/>
      <c r="G40" s="143"/>
      <c r="H40" s="143"/>
      <c r="I40" s="143"/>
      <c r="J40" s="143"/>
      <c r="K40" s="143"/>
      <c r="L40" s="143"/>
      <c r="M40" s="143"/>
      <c r="N40" s="143"/>
      <c r="O40" s="143"/>
      <c r="P40" s="143"/>
      <c r="Q40" s="143"/>
      <c r="R40" s="143"/>
      <c r="S40" s="143"/>
      <c r="T40" s="143"/>
      <c r="U40" s="143"/>
      <c r="V40" s="143"/>
      <c r="W40" s="143"/>
      <c r="X40" s="143"/>
      <c r="Y40" s="147"/>
      <c r="Z40" s="10"/>
    </row>
    <row r="41" spans="2:26" ht="13.5" thickBot="1" x14ac:dyDescent="0.25">
      <c r="B41" s="10"/>
      <c r="C41" s="164"/>
      <c r="D41" s="165"/>
      <c r="E41" s="165"/>
      <c r="F41" s="165"/>
      <c r="G41" s="165"/>
      <c r="H41" s="165"/>
      <c r="I41" s="165"/>
      <c r="J41" s="165"/>
      <c r="K41" s="165"/>
      <c r="L41" s="165"/>
      <c r="M41" s="165"/>
      <c r="N41" s="165"/>
      <c r="O41" s="165"/>
      <c r="P41" s="165"/>
      <c r="Q41" s="165"/>
      <c r="R41" s="165"/>
      <c r="S41" s="165"/>
      <c r="T41" s="165"/>
      <c r="U41" s="165"/>
      <c r="V41" s="165"/>
      <c r="W41" s="165"/>
      <c r="X41" s="165"/>
      <c r="Y41" s="169"/>
      <c r="Z41" s="10"/>
    </row>
    <row r="42" spans="2:26" ht="12.75" customHeight="1" thickBot="1" x14ac:dyDescent="0.25">
      <c r="B42" s="10"/>
      <c r="C42" s="136"/>
      <c r="D42" s="141" t="s">
        <v>174</v>
      </c>
      <c r="E42" s="136"/>
      <c r="F42" s="136"/>
      <c r="G42" s="136"/>
      <c r="H42" s="136"/>
      <c r="I42" s="136"/>
      <c r="J42" s="136"/>
      <c r="K42" s="136"/>
      <c r="L42" s="136"/>
      <c r="M42" s="136"/>
      <c r="N42" s="136"/>
      <c r="O42" s="136"/>
      <c r="P42" s="136"/>
      <c r="Q42" s="136"/>
      <c r="R42" s="136"/>
      <c r="S42" s="136"/>
      <c r="T42" s="136"/>
      <c r="U42" s="561" t="s">
        <v>174</v>
      </c>
      <c r="V42" s="562"/>
      <c r="W42" s="562"/>
      <c r="X42" s="604"/>
      <c r="Y42" s="136"/>
      <c r="Z42" s="10"/>
    </row>
    <row r="43" spans="2:26" x14ac:dyDescent="0.2">
      <c r="B43" s="10"/>
      <c r="C43" s="136"/>
      <c r="D43" s="136"/>
      <c r="E43" s="136"/>
      <c r="F43" s="900" t="s">
        <v>340</v>
      </c>
      <c r="G43" s="901"/>
      <c r="H43" s="901"/>
      <c r="I43" s="901"/>
      <c r="J43" s="901"/>
      <c r="K43" s="901"/>
      <c r="L43" s="901"/>
      <c r="M43" s="902"/>
      <c r="N43" s="136"/>
      <c r="O43" s="136"/>
      <c r="P43" s="136"/>
      <c r="Q43" s="136"/>
      <c r="R43" s="136"/>
      <c r="S43" s="136"/>
      <c r="T43" s="136"/>
      <c r="U43" s="1107">
        <f>SUM(Data_DirectCostsMaterialsSupplies_Y1*(1+FA_Rate_Y1), Data_DirectCostsMaterialsSupplies_Y2*(1+FA_Rate_Y2), Data_DirectCostsMaterialsSupplies_Y3*(1+FA_Rate_Y3), Data_DirectCostsMaterialsSupplies_Y4*(1+FA_Rate_Y4), Data_DirectCostsMaterialsSupplies_Y5*(1+FA_Rate_Y5), Data_DirectCostsMaterialsSupplies_Y6*(1+FA_Rate_Y6))</f>
        <v>0</v>
      </c>
      <c r="V43" s="1108"/>
      <c r="W43" s="1108"/>
      <c r="X43" s="1109"/>
      <c r="Y43" s="136"/>
      <c r="Z43" s="10"/>
    </row>
    <row r="44" spans="2:26" x14ac:dyDescent="0.2">
      <c r="B44" s="10"/>
      <c r="C44" s="136"/>
      <c r="D44" s="136"/>
      <c r="E44" s="136"/>
      <c r="F44" s="900" t="s">
        <v>138</v>
      </c>
      <c r="G44" s="901"/>
      <c r="H44" s="901"/>
      <c r="I44" s="901"/>
      <c r="J44" s="901"/>
      <c r="K44" s="901"/>
      <c r="L44" s="901"/>
      <c r="M44" s="902"/>
      <c r="N44" s="136"/>
      <c r="O44" s="136"/>
      <c r="P44" s="136"/>
      <c r="Q44" s="136"/>
      <c r="R44" s="136"/>
      <c r="S44" s="136"/>
      <c r="T44" s="136"/>
      <c r="U44" s="919">
        <f>SUM(Result_EquipmentCost_Y1, Result_EquipmentCost_Y2, Result_EquipmentCost_Y3, Result_EquipmentCost_Y4, Result_EquipmentCost_Y5, Result_EquipmentCost_Y6)</f>
        <v>0</v>
      </c>
      <c r="V44" s="920"/>
      <c r="W44" s="920"/>
      <c r="X44" s="921"/>
      <c r="Y44" s="136"/>
      <c r="Z44" s="10"/>
    </row>
    <row r="45" spans="2:26" ht="13.5" customHeight="1" x14ac:dyDescent="0.2">
      <c r="B45" s="10"/>
      <c r="C45" s="136"/>
      <c r="D45" s="136"/>
      <c r="E45" s="136"/>
      <c r="F45" s="1110" t="s">
        <v>158</v>
      </c>
      <c r="G45" s="1111"/>
      <c r="H45" s="1111"/>
      <c r="I45" s="1111"/>
      <c r="J45" s="1111"/>
      <c r="K45" s="1111"/>
      <c r="L45" s="1111"/>
      <c r="M45" s="1112"/>
      <c r="N45" s="136"/>
      <c r="O45" s="136"/>
      <c r="P45" s="136"/>
      <c r="Q45" s="136"/>
      <c r="R45" s="136"/>
      <c r="S45" s="136"/>
      <c r="T45" s="136"/>
      <c r="U45" s="919">
        <f>SUM(Result_ParticipantCosts_Y1,Result_ParticipantCosts_Y2,Result_ParticipantCosts_Y3,Result_ParticipantCosts_Y4,Result_ParticipantCosts_Y5,Result_ParticipantCosts_Y6)</f>
        <v>0</v>
      </c>
      <c r="V45" s="920"/>
      <c r="W45" s="920"/>
      <c r="X45" s="921"/>
      <c r="Y45" s="136"/>
      <c r="Z45" s="10"/>
    </row>
    <row r="46" spans="2:26" ht="13.5" customHeight="1" x14ac:dyDescent="0.2">
      <c r="B46" s="10"/>
      <c r="C46" s="136"/>
      <c r="D46" s="136"/>
      <c r="E46" s="136"/>
      <c r="F46" s="1110" t="s">
        <v>157</v>
      </c>
      <c r="G46" s="1111"/>
      <c r="H46" s="1111"/>
      <c r="I46" s="1111"/>
      <c r="J46" s="1111"/>
      <c r="K46" s="1111"/>
      <c r="L46" s="1111"/>
      <c r="M46" s="1112"/>
      <c r="N46" s="136"/>
      <c r="O46" s="136"/>
      <c r="P46" s="136"/>
      <c r="Q46" s="136"/>
      <c r="R46" s="136"/>
      <c r="S46" s="136"/>
      <c r="T46" s="136"/>
      <c r="U46" s="919">
        <f xml:space="preserve"> SUM(Result_TravelTotal_Y1*(1+FA_Rate_Y1), Result_TravelTotal_Y2*(1+FA_Rate_Y2), Result_TravelTotal_Y3*(1+FA_Rate_Y3), Result_TravelTotal_Y4*(1+FA_Rate_Y4), Result_TravelTotal_Y5*(1+FA_Rate_Y5), Result_TravelTotal_Y6*(1+FA_Rate_Y6))</f>
        <v>0</v>
      </c>
      <c r="V46" s="920"/>
      <c r="W46" s="920"/>
      <c r="X46" s="921"/>
      <c r="Y46" s="136"/>
      <c r="Z46" s="10"/>
    </row>
    <row r="47" spans="2:26" x14ac:dyDescent="0.2">
      <c r="B47" s="10"/>
      <c r="C47" s="136"/>
      <c r="D47" s="141"/>
      <c r="E47" s="136"/>
      <c r="F47" s="900" t="s">
        <v>341</v>
      </c>
      <c r="G47" s="901"/>
      <c r="H47" s="901"/>
      <c r="I47" s="901"/>
      <c r="J47" s="901"/>
      <c r="K47" s="901"/>
      <c r="L47" s="901"/>
      <c r="M47" s="902"/>
      <c r="N47" s="136"/>
      <c r="O47" s="136"/>
      <c r="P47" s="136"/>
      <c r="Q47" s="136"/>
      <c r="R47" s="136"/>
      <c r="S47" s="136"/>
      <c r="T47" s="136"/>
      <c r="U47" s="919">
        <f>SUM(Result_SubawardCosts_Y1, Result_SubawardCosts_Y2, Result_SubawardCosts_Y3, Result_SubawardCosts_Y4, Result_SubawardCosts_Y5, Result_SubawardCosts_Y6) + SUM(Result_SubawardBase_Y1_TOTAL*(FA_Rate_Y1), Result_SubawardBase_Y2_TOTAL*(FA_Rate_Y2), Result_SubawardBase_Y3_TOTAL*(FA_Rate_Y3), Result_SubawardBase_Y4_TOTAL*(FA_Rate_Y4), Result_SubawardBase_Y5_TOTAL*(FA_Rate_Y5), Result_SubawardBase_Y6_TOTAL*(FA_Rate_Y6))</f>
        <v>0</v>
      </c>
      <c r="V47" s="920"/>
      <c r="W47" s="920"/>
      <c r="X47" s="921"/>
      <c r="Y47" s="136"/>
      <c r="Z47" s="10"/>
    </row>
    <row r="48" spans="2:26" ht="13.5" thickBot="1" x14ac:dyDescent="0.25">
      <c r="B48" s="10"/>
      <c r="C48" s="136"/>
      <c r="D48" s="141"/>
      <c r="E48" s="136"/>
      <c r="F48" s="900" t="s">
        <v>16</v>
      </c>
      <c r="G48" s="901"/>
      <c r="H48" s="901"/>
      <c r="I48" s="901"/>
      <c r="J48" s="901"/>
      <c r="K48" s="901"/>
      <c r="L48" s="901"/>
      <c r="M48" s="902"/>
      <c r="N48" s="136"/>
      <c r="O48" s="136"/>
      <c r="P48" s="136"/>
      <c r="Q48" s="136"/>
      <c r="R48" s="136"/>
      <c r="S48" s="136"/>
      <c r="T48" s="136"/>
      <c r="U48" s="922">
        <f xml:space="preserve"> SUM(Result_OtherDirectCosts_Y1 - Data_DirectCostsMaterialsSupplies_Y1 - Result_TuitionTOTAL_Y1)*(1+FA_Rate_Y1) + SUM(Result_OtherDirectCosts_Y2 - Data_DirectCostsMaterialsSupplies_Y2 - Result_TuitionTOTAL_Y2)*(1+FA_Rate_Y2) + SUM(Result_OtherDirectCosts_Y3 - Data_DirectCostsMaterialsSupplies_Y3 - Result_TuitionTOTAL_Y3)*(1+FA_Rate_Y3) + SUM(Result_OtherDirectCosts_Y4 - Data_DirectCostsMaterialsSupplies_Y4 - Result_TuitionTOTAL_Y4)*(1+FA_Rate_Y4) + SUM(Result_OtherDirectCosts_Y5 - Data_DirectCostsMaterialsSupplies_Y5 - Result_TuitionTOTAL_Y5)*(1+FA_Rate_Y5) + SUM(Result_OtherDirectCosts_Y6 - Data_DirectCostsMaterialsSupplies_Y6 - Result_TuitionTOTAL_Y6)*(1+FA_Rate_Y6)</f>
        <v>0</v>
      </c>
      <c r="V48" s="923"/>
      <c r="W48" s="923"/>
      <c r="X48" s="924"/>
      <c r="Y48" s="136"/>
      <c r="Z48" s="10"/>
    </row>
    <row r="49" spans="2:26" x14ac:dyDescent="0.2">
      <c r="B49" s="10"/>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0"/>
    </row>
    <row r="50" spans="2:26" ht="13.5" thickBot="1" x14ac:dyDescent="0.25">
      <c r="B50" s="10"/>
      <c r="C50" s="136"/>
      <c r="D50" s="136"/>
      <c r="E50" s="136"/>
      <c r="F50" s="180"/>
      <c r="G50" s="180"/>
      <c r="H50" s="180"/>
      <c r="I50" s="180"/>
      <c r="J50" s="180"/>
      <c r="K50" s="180"/>
      <c r="L50" s="136"/>
      <c r="M50" s="136"/>
      <c r="N50" s="136"/>
      <c r="O50" s="136"/>
      <c r="P50" s="136"/>
      <c r="Q50" s="136"/>
      <c r="R50" s="136"/>
      <c r="S50" s="136"/>
      <c r="T50" s="136"/>
      <c r="U50" s="183"/>
      <c r="V50" s="183"/>
      <c r="W50" s="183"/>
      <c r="X50" s="183"/>
      <c r="Y50" s="136"/>
      <c r="Z50" s="10"/>
    </row>
    <row r="51" spans="2:26" x14ac:dyDescent="0.2">
      <c r="B51" s="10"/>
      <c r="C51" s="136"/>
      <c r="D51" s="136"/>
      <c r="E51" s="136"/>
      <c r="F51" s="957" t="s">
        <v>200</v>
      </c>
      <c r="G51" s="957"/>
      <c r="H51" s="957"/>
      <c r="I51" s="957"/>
      <c r="J51" s="957"/>
      <c r="K51" s="957"/>
      <c r="L51" s="957"/>
      <c r="M51" s="136"/>
      <c r="N51" s="136"/>
      <c r="O51" s="136"/>
      <c r="P51" s="136"/>
      <c r="Q51" s="136"/>
      <c r="R51" s="136"/>
      <c r="S51" s="136"/>
      <c r="T51" s="136"/>
      <c r="U51" s="951">
        <f>SUM(U37:X39,U43:X48)</f>
        <v>0</v>
      </c>
      <c r="V51" s="952"/>
      <c r="W51" s="952"/>
      <c r="X51" s="953"/>
      <c r="Y51" s="136"/>
      <c r="Z51" s="10"/>
    </row>
    <row r="52" spans="2:26" ht="13.5" thickBot="1" x14ac:dyDescent="0.25">
      <c r="B52" s="10"/>
      <c r="C52" s="136"/>
      <c r="D52" s="136"/>
      <c r="E52" s="136"/>
      <c r="F52" s="957"/>
      <c r="G52" s="957"/>
      <c r="H52" s="957"/>
      <c r="I52" s="957"/>
      <c r="J52" s="957"/>
      <c r="K52" s="957"/>
      <c r="L52" s="957"/>
      <c r="M52" s="136"/>
      <c r="N52" s="136"/>
      <c r="O52" s="136"/>
      <c r="P52" s="136"/>
      <c r="Q52" s="136"/>
      <c r="R52" s="136"/>
      <c r="S52" s="136"/>
      <c r="T52" s="136"/>
      <c r="U52" s="954"/>
      <c r="V52" s="955"/>
      <c r="W52" s="955"/>
      <c r="X52" s="956"/>
      <c r="Y52" s="136"/>
      <c r="Z52" s="10"/>
    </row>
    <row r="53" spans="2:26" ht="13.5" thickBot="1" x14ac:dyDescent="0.25">
      <c r="B53" s="10"/>
      <c r="C53" s="166"/>
      <c r="D53" s="167"/>
      <c r="E53" s="167"/>
      <c r="F53" s="167"/>
      <c r="G53" s="167"/>
      <c r="H53" s="167"/>
      <c r="I53" s="167"/>
      <c r="J53" s="167"/>
      <c r="K53" s="167"/>
      <c r="L53" s="167"/>
      <c r="M53" s="167"/>
      <c r="N53" s="167"/>
      <c r="O53" s="167"/>
      <c r="P53" s="167"/>
      <c r="Q53" s="167"/>
      <c r="R53" s="167"/>
      <c r="S53" s="167"/>
      <c r="T53" s="167"/>
      <c r="U53" s="167"/>
      <c r="V53" s="167"/>
      <c r="W53" s="167"/>
      <c r="X53" s="167"/>
      <c r="Y53" s="170"/>
      <c r="Z53" s="10"/>
    </row>
    <row r="54" spans="2:26" ht="3.75" customHeight="1" thickBot="1" x14ac:dyDescent="0.25">
      <c r="B54" s="20"/>
      <c r="C54" s="19"/>
      <c r="D54" s="19"/>
      <c r="E54" s="19"/>
      <c r="F54" s="19"/>
      <c r="G54" s="19"/>
      <c r="H54" s="19"/>
      <c r="I54" s="19"/>
      <c r="J54" s="19"/>
      <c r="K54" s="19"/>
      <c r="L54" s="19"/>
      <c r="M54" s="19"/>
      <c r="N54" s="19"/>
      <c r="O54" s="19"/>
      <c r="P54" s="19"/>
      <c r="Q54" s="19"/>
      <c r="R54" s="19"/>
      <c r="S54" s="19"/>
      <c r="T54" s="19"/>
      <c r="U54" s="19"/>
      <c r="V54" s="19"/>
      <c r="W54" s="19"/>
      <c r="X54" s="19"/>
      <c r="Y54" s="19"/>
      <c r="Z54" s="21"/>
    </row>
  </sheetData>
  <sheetProtection algorithmName="SHA-512" hashValue="IsYLqyXp2S84lzH7sldqlsPyjVAXThRz52at0FCDBVS2BmcVOwECoKUpaJ5imhTeERNkgo0AeO1TAiFJq5awIA==" saltValue="Vnd3oUypVkicNvn832Dzzw==" spinCount="100000" sheet="1" selectLockedCells="1" selectUnlockedCells="1"/>
  <mergeCells count="97">
    <mergeCell ref="W3:Y3"/>
    <mergeCell ref="F48:M48"/>
    <mergeCell ref="F43:M43"/>
    <mergeCell ref="F45:M45"/>
    <mergeCell ref="F34:N34"/>
    <mergeCell ref="O33:Q33"/>
    <mergeCell ref="U33:X33"/>
    <mergeCell ref="F32:N32"/>
    <mergeCell ref="F39:M39"/>
    <mergeCell ref="F37:M37"/>
    <mergeCell ref="F15:N15"/>
    <mergeCell ref="F16:N16"/>
    <mergeCell ref="F17:N17"/>
    <mergeCell ref="F38:M38"/>
    <mergeCell ref="U32:X32"/>
    <mergeCell ref="U30:X30"/>
    <mergeCell ref="F51:L52"/>
    <mergeCell ref="U51:X52"/>
    <mergeCell ref="U42:X42"/>
    <mergeCell ref="U43:X43"/>
    <mergeCell ref="U44:X44"/>
    <mergeCell ref="U45:X45"/>
    <mergeCell ref="F47:M47"/>
    <mergeCell ref="U47:X47"/>
    <mergeCell ref="F44:M44"/>
    <mergeCell ref="U48:X48"/>
    <mergeCell ref="F46:M46"/>
    <mergeCell ref="U46:X46"/>
    <mergeCell ref="U39:X39"/>
    <mergeCell ref="F31:N31"/>
    <mergeCell ref="O32:Q32"/>
    <mergeCell ref="O37:Q37"/>
    <mergeCell ref="U37:X37"/>
    <mergeCell ref="O36:Q36"/>
    <mergeCell ref="F33:N33"/>
    <mergeCell ref="O34:Q34"/>
    <mergeCell ref="U36:X36"/>
    <mergeCell ref="U34:X34"/>
    <mergeCell ref="O31:Q31"/>
    <mergeCell ref="O38:Q38"/>
    <mergeCell ref="U38:X38"/>
    <mergeCell ref="U31:X31"/>
    <mergeCell ref="O26:Q26"/>
    <mergeCell ref="U26:X26"/>
    <mergeCell ref="O27:Q27"/>
    <mergeCell ref="U27:X27"/>
    <mergeCell ref="F30:N30"/>
    <mergeCell ref="O30:Q30"/>
    <mergeCell ref="O29:Q29"/>
    <mergeCell ref="U29:X29"/>
    <mergeCell ref="O28:Q28"/>
    <mergeCell ref="U28:X28"/>
    <mergeCell ref="F28:N28"/>
    <mergeCell ref="F29:N29"/>
    <mergeCell ref="O24:Q24"/>
    <mergeCell ref="U24:X24"/>
    <mergeCell ref="O25:Q25"/>
    <mergeCell ref="U25:X25"/>
    <mergeCell ref="F24:N24"/>
    <mergeCell ref="F25:N25"/>
    <mergeCell ref="U16:X16"/>
    <mergeCell ref="O17:Q17"/>
    <mergeCell ref="O16:Q16"/>
    <mergeCell ref="O22:Q22"/>
    <mergeCell ref="U22:X22"/>
    <mergeCell ref="O20:Q20"/>
    <mergeCell ref="U20:X20"/>
    <mergeCell ref="O21:Q21"/>
    <mergeCell ref="U21:X21"/>
    <mergeCell ref="F20:N20"/>
    <mergeCell ref="F21:N21"/>
    <mergeCell ref="U17:X17"/>
    <mergeCell ref="O19:Q19"/>
    <mergeCell ref="O39:Q39"/>
    <mergeCell ref="F22:N22"/>
    <mergeCell ref="F23:N23"/>
    <mergeCell ref="F18:N18"/>
    <mergeCell ref="U19:X19"/>
    <mergeCell ref="F19:N19"/>
    <mergeCell ref="O18:Q18"/>
    <mergeCell ref="U18:X18"/>
    <mergeCell ref="O23:Q23"/>
    <mergeCell ref="U23:X23"/>
    <mergeCell ref="F26:N26"/>
    <mergeCell ref="F27:N27"/>
    <mergeCell ref="C4:Y4"/>
    <mergeCell ref="O13:Q14"/>
    <mergeCell ref="U13:X14"/>
    <mergeCell ref="O15:Q15"/>
    <mergeCell ref="U15:X15"/>
    <mergeCell ref="J6:X6"/>
    <mergeCell ref="J7:X7"/>
    <mergeCell ref="J8:X8"/>
    <mergeCell ref="H9:K9"/>
    <mergeCell ref="Q9:U9"/>
    <mergeCell ref="D5:X5"/>
    <mergeCell ref="F13:N14"/>
  </mergeCells>
  <conditionalFormatting sqref="F15:K35 O35:R35">
    <cfRule type="cellIs" dxfId="16" priority="7" stopIfTrue="1" operator="equal">
      <formula>0</formula>
    </cfRule>
  </conditionalFormatting>
  <conditionalFormatting sqref="H9:K9">
    <cfRule type="cellIs" dxfId="15" priority="2" stopIfTrue="1" operator="lessThanOrEqual">
      <formula>0</formula>
    </cfRule>
  </conditionalFormatting>
  <conditionalFormatting sqref="J6:X8">
    <cfRule type="expression" dxfId="14" priority="3" stopIfTrue="1">
      <formula>$J6=0</formula>
    </cfRule>
  </conditionalFormatting>
  <conditionalFormatting sqref="Q9:U9">
    <cfRule type="cellIs" dxfId="13" priority="1" stopIfTrue="1" operator="lessThanOrEqual">
      <formula>0</formula>
    </cfRule>
  </conditionalFormatting>
  <dataValidations disablePrompts="1" count="1">
    <dataValidation type="decimal" operator="greaterThanOrEqual" allowBlank="1" showErrorMessage="1" errorTitle="Invalid Month Input" error="The number of months must be a decimal value greater than or equal to zero.  Entering half-months is acceptable.  For one-and-one-half months enter 1.5.  Click RETRY to change your entry, or CANCEL to undo your changes." sqref="Q35:R35" xr:uid="{00000000-0002-0000-0B00-000000000000}">
      <formula1>0</formula1>
    </dataValidation>
  </dataValidations>
  <printOptions horizontalCentered="1" verticalCentered="1"/>
  <pageMargins left="0.5" right="0.5" top="0.75" bottom="0.75" header="0.3" footer="0.3"/>
  <pageSetup fitToWidth="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tabColor rgb="FFFFFF00"/>
    <pageSetUpPr fitToPage="1"/>
  </sheetPr>
  <dimension ref="B1:V11"/>
  <sheetViews>
    <sheetView showRowColHeaders="0" zoomScaleNormal="100" workbookViewId="0">
      <selection activeCell="C13" sqref="C13"/>
    </sheetView>
  </sheetViews>
  <sheetFormatPr defaultColWidth="9.28515625" defaultRowHeight="12.75" x14ac:dyDescent="0.2"/>
  <cols>
    <col min="1" max="1" width="2.7109375" style="83" customWidth="1"/>
    <col min="2" max="2" width="0.7109375" style="83" customWidth="1"/>
    <col min="3" max="21" width="5.7109375" style="83" customWidth="1"/>
    <col min="22" max="22" width="0.7109375" style="83" customWidth="1"/>
    <col min="23" max="16384" width="9.28515625" style="83"/>
  </cols>
  <sheetData>
    <row r="1" spans="2:22" ht="15" customHeight="1" x14ac:dyDescent="0.2"/>
    <row r="2" spans="2:22" ht="3.75" customHeight="1" thickBot="1" x14ac:dyDescent="0.25">
      <c r="B2" s="1"/>
      <c r="C2" s="2"/>
      <c r="D2" s="2"/>
      <c r="E2" s="2"/>
      <c r="F2" s="2"/>
      <c r="G2" s="2"/>
      <c r="H2" s="2"/>
      <c r="I2" s="2"/>
      <c r="J2" s="2"/>
      <c r="K2" s="2"/>
      <c r="L2" s="2"/>
      <c r="M2" s="2"/>
      <c r="N2" s="2"/>
      <c r="O2" s="2"/>
      <c r="P2" s="2"/>
      <c r="Q2" s="2"/>
      <c r="R2" s="2"/>
      <c r="S2" s="2"/>
      <c r="T2" s="2"/>
      <c r="U2" s="2"/>
      <c r="V2" s="3"/>
    </row>
    <row r="3" spans="2:22" x14ac:dyDescent="0.2">
      <c r="B3" s="4"/>
      <c r="C3" s="1123"/>
      <c r="D3" s="1124"/>
      <c r="E3" s="1124"/>
      <c r="F3" s="1124"/>
      <c r="G3" s="1124"/>
      <c r="H3" s="1124"/>
      <c r="I3" s="1124"/>
      <c r="J3" s="1124"/>
      <c r="K3" s="1124"/>
      <c r="L3" s="1124"/>
      <c r="M3" s="1124"/>
      <c r="N3" s="1124"/>
      <c r="O3" s="1124"/>
      <c r="P3" s="1124"/>
      <c r="Q3" s="1124"/>
      <c r="R3" s="1124"/>
      <c r="S3" s="1124"/>
      <c r="T3" s="1124"/>
      <c r="U3" s="1125"/>
      <c r="V3" s="5"/>
    </row>
    <row r="4" spans="2:22" x14ac:dyDescent="0.2">
      <c r="B4" s="4"/>
      <c r="C4" s="1126" t="s">
        <v>0</v>
      </c>
      <c r="D4" s="1127"/>
      <c r="E4" s="1127"/>
      <c r="F4" s="1127"/>
      <c r="G4" s="1127"/>
      <c r="H4" s="1127"/>
      <c r="I4" s="1127"/>
      <c r="J4" s="1127"/>
      <c r="K4" s="1127"/>
      <c r="L4" s="1127"/>
      <c r="M4" s="1127"/>
      <c r="N4" s="1127"/>
      <c r="O4" s="1127"/>
      <c r="P4" s="1127"/>
      <c r="Q4" s="1127"/>
      <c r="R4" s="1127"/>
      <c r="S4" s="1127"/>
      <c r="T4" s="1127"/>
      <c r="U4" s="1128"/>
      <c r="V4" s="5"/>
    </row>
    <row r="5" spans="2:22" x14ac:dyDescent="0.2">
      <c r="B5" s="4"/>
      <c r="C5" s="1126" t="s">
        <v>1</v>
      </c>
      <c r="D5" s="1127"/>
      <c r="E5" s="1127"/>
      <c r="F5" s="1127"/>
      <c r="G5" s="1127"/>
      <c r="H5" s="1127"/>
      <c r="I5" s="1127"/>
      <c r="J5" s="1127"/>
      <c r="K5" s="1127"/>
      <c r="L5" s="1127"/>
      <c r="M5" s="1127"/>
      <c r="N5" s="1127"/>
      <c r="O5" s="1127"/>
      <c r="P5" s="1127"/>
      <c r="Q5" s="1127"/>
      <c r="R5" s="1127"/>
      <c r="S5" s="1127"/>
      <c r="T5" s="1127"/>
      <c r="U5" s="1128"/>
      <c r="V5" s="5"/>
    </row>
    <row r="6" spans="2:22" x14ac:dyDescent="0.2">
      <c r="B6" s="4"/>
      <c r="C6" s="1126" t="s">
        <v>220</v>
      </c>
      <c r="D6" s="1127"/>
      <c r="E6" s="1127"/>
      <c r="F6" s="1127"/>
      <c r="G6" s="1127"/>
      <c r="H6" s="1127"/>
      <c r="I6" s="1127"/>
      <c r="J6" s="1127"/>
      <c r="K6" s="1127"/>
      <c r="L6" s="1127"/>
      <c r="M6" s="1127"/>
      <c r="N6" s="1127"/>
      <c r="O6" s="1127"/>
      <c r="P6" s="1127"/>
      <c r="Q6" s="1127"/>
      <c r="R6" s="1127"/>
      <c r="S6" s="1127"/>
      <c r="T6" s="1127"/>
      <c r="U6" s="1128"/>
      <c r="V6" s="5"/>
    </row>
    <row r="7" spans="2:22" x14ac:dyDescent="0.2">
      <c r="B7" s="4"/>
      <c r="C7" s="92"/>
      <c r="D7" s="93"/>
      <c r="E7" s="93"/>
      <c r="F7" s="93"/>
      <c r="G7" s="93"/>
      <c r="H7" s="93"/>
      <c r="I7" s="93"/>
      <c r="J7" s="93"/>
      <c r="K7" s="93"/>
      <c r="L7" s="93"/>
      <c r="M7" s="93"/>
      <c r="N7" s="93"/>
      <c r="O7" s="93"/>
      <c r="P7" s="93"/>
      <c r="Q7" s="93"/>
      <c r="R7" s="93"/>
      <c r="S7" s="93"/>
      <c r="T7" s="93"/>
      <c r="U7" s="94"/>
      <c r="V7" s="5"/>
    </row>
    <row r="8" spans="2:22" x14ac:dyDescent="0.2">
      <c r="B8" s="4"/>
      <c r="C8" s="95"/>
      <c r="D8" s="96"/>
      <c r="E8" s="96"/>
      <c r="F8" s="96"/>
      <c r="G8" s="96"/>
      <c r="H8" s="96"/>
      <c r="I8" s="96"/>
      <c r="J8" s="96"/>
      <c r="K8" s="96"/>
      <c r="L8" s="96"/>
      <c r="M8" s="96"/>
      <c r="N8" s="96"/>
      <c r="O8" s="96"/>
      <c r="P8" s="96"/>
      <c r="Q8" s="96"/>
      <c r="R8" s="96"/>
      <c r="S8" s="96"/>
      <c r="T8" s="96"/>
      <c r="U8" s="97"/>
      <c r="V8" s="5"/>
    </row>
    <row r="9" spans="2:22" x14ac:dyDescent="0.2">
      <c r="B9" s="4"/>
      <c r="C9" s="1120" t="s">
        <v>222</v>
      </c>
      <c r="D9" s="1121"/>
      <c r="E9" s="1121"/>
      <c r="F9" s="1121"/>
      <c r="G9" s="1121"/>
      <c r="H9" s="1121"/>
      <c r="I9" s="1121"/>
      <c r="J9" s="1121"/>
      <c r="K9" s="1121"/>
      <c r="L9" s="1121"/>
      <c r="M9" s="1121"/>
      <c r="N9" s="1121"/>
      <c r="O9" s="1121"/>
      <c r="P9" s="1121"/>
      <c r="Q9" s="1121"/>
      <c r="R9" s="1121"/>
      <c r="S9" s="1121"/>
      <c r="T9" s="1121"/>
      <c r="U9" s="1122"/>
      <c r="V9" s="5"/>
    </row>
    <row r="10" spans="2:22" ht="13.5" thickBot="1" x14ac:dyDescent="0.25">
      <c r="B10" s="4"/>
      <c r="C10" s="1117"/>
      <c r="D10" s="1118"/>
      <c r="E10" s="1118"/>
      <c r="F10" s="1118"/>
      <c r="G10" s="1118"/>
      <c r="H10" s="1118"/>
      <c r="I10" s="1118"/>
      <c r="J10" s="1118"/>
      <c r="K10" s="1118"/>
      <c r="L10" s="1118"/>
      <c r="M10" s="1118"/>
      <c r="N10" s="1118"/>
      <c r="O10" s="1118"/>
      <c r="P10" s="1118"/>
      <c r="Q10" s="1118"/>
      <c r="R10" s="1118"/>
      <c r="S10" s="1118"/>
      <c r="T10" s="1118"/>
      <c r="U10" s="1119"/>
      <c r="V10" s="5"/>
    </row>
    <row r="11" spans="2:22" ht="3.75" customHeight="1" x14ac:dyDescent="0.2">
      <c r="B11" s="16"/>
      <c r="C11" s="17"/>
      <c r="D11" s="17"/>
      <c r="E11" s="17"/>
      <c r="F11" s="17"/>
      <c r="G11" s="17"/>
      <c r="H11" s="17"/>
      <c r="I11" s="17"/>
      <c r="J11" s="17"/>
      <c r="K11" s="17"/>
      <c r="L11" s="17"/>
      <c r="M11" s="17"/>
      <c r="N11" s="17"/>
      <c r="O11" s="17"/>
      <c r="P11" s="17"/>
      <c r="Q11" s="17"/>
      <c r="R11" s="17"/>
      <c r="S11" s="17"/>
      <c r="T11" s="17"/>
      <c r="U11" s="17"/>
      <c r="V11" s="18"/>
    </row>
  </sheetData>
  <mergeCells count="6">
    <mergeCell ref="C10:U10"/>
    <mergeCell ref="C9:U9"/>
    <mergeCell ref="C3:U3"/>
    <mergeCell ref="C4:U4"/>
    <mergeCell ref="C5:U5"/>
    <mergeCell ref="C6:U6"/>
  </mergeCells>
  <pageMargins left="0.7" right="0.7" top="0.75" bottom="0.75" header="0.3" footer="0.3"/>
  <pageSetup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00B050"/>
    <pageSetUpPr fitToPage="1"/>
  </sheetPr>
  <dimension ref="B1:J238"/>
  <sheetViews>
    <sheetView showRowColHeaders="0" zoomScaleNormal="100" workbookViewId="0">
      <selection activeCell="B162" sqref="B162:J165"/>
    </sheetView>
  </sheetViews>
  <sheetFormatPr defaultColWidth="9.28515625" defaultRowHeight="12.75" x14ac:dyDescent="0.2"/>
  <cols>
    <col min="1" max="1" width="1.42578125" style="105" customWidth="1"/>
    <col min="2" max="10" width="10.7109375" style="105" customWidth="1"/>
    <col min="11" max="16384" width="9.28515625" style="105"/>
  </cols>
  <sheetData>
    <row r="1" spans="2:10" ht="18" customHeight="1" x14ac:dyDescent="0.2">
      <c r="B1" s="460" t="s">
        <v>240</v>
      </c>
      <c r="C1" s="1132"/>
      <c r="D1" s="1132"/>
      <c r="E1" s="1132"/>
      <c r="F1" s="1132"/>
      <c r="G1" s="1132"/>
      <c r="H1" s="1132"/>
      <c r="I1" s="1132"/>
      <c r="J1" s="1132"/>
    </row>
    <row r="2" spans="2:10" ht="18" customHeight="1" x14ac:dyDescent="0.2">
      <c r="B2" s="1132"/>
      <c r="C2" s="1132"/>
      <c r="D2" s="1132"/>
      <c r="E2" s="1132"/>
      <c r="F2" s="1132"/>
      <c r="G2" s="1132"/>
      <c r="H2" s="1132"/>
      <c r="I2" s="1132"/>
      <c r="J2" s="1132"/>
    </row>
    <row r="3" spans="2:10" ht="18" customHeight="1" x14ac:dyDescent="0.2">
      <c r="B3" s="1132"/>
      <c r="C3" s="1132"/>
      <c r="D3" s="1132"/>
      <c r="E3" s="1132"/>
      <c r="F3" s="1132"/>
      <c r="G3" s="1132"/>
      <c r="H3" s="1132"/>
      <c r="I3" s="1132"/>
      <c r="J3" s="1132"/>
    </row>
    <row r="4" spans="2:10" ht="14.25" x14ac:dyDescent="0.2">
      <c r="B4" s="106"/>
      <c r="C4" s="106"/>
      <c r="D4" s="106"/>
      <c r="E4" s="106"/>
      <c r="F4" s="106"/>
      <c r="G4" s="106"/>
      <c r="H4" s="106"/>
      <c r="I4" s="106"/>
      <c r="J4" s="106"/>
    </row>
    <row r="5" spans="2:10" ht="15" x14ac:dyDescent="0.25">
      <c r="B5" s="107" t="s">
        <v>241</v>
      </c>
      <c r="C5" s="108"/>
      <c r="D5" s="108"/>
      <c r="E5" s="108"/>
      <c r="F5" s="108"/>
      <c r="G5" s="108"/>
      <c r="H5" s="108"/>
      <c r="I5" s="108"/>
      <c r="J5" s="108"/>
    </row>
    <row r="6" spans="2:10" x14ac:dyDescent="0.2">
      <c r="B6" s="1133" t="s">
        <v>242</v>
      </c>
      <c r="C6" s="1133"/>
      <c r="D6" s="1133"/>
      <c r="E6" s="1133"/>
      <c r="F6" s="1133"/>
      <c r="G6" s="1133"/>
      <c r="H6" s="1133"/>
      <c r="I6" s="1133"/>
      <c r="J6" s="1133"/>
    </row>
    <row r="7" spans="2:10" x14ac:dyDescent="0.2">
      <c r="B7" s="1133"/>
      <c r="C7" s="1133"/>
      <c r="D7" s="1133"/>
      <c r="E7" s="1133"/>
      <c r="F7" s="1133"/>
      <c r="G7" s="1133"/>
      <c r="H7" s="1133"/>
      <c r="I7" s="1133"/>
      <c r="J7" s="1133"/>
    </row>
    <row r="8" spans="2:10" x14ac:dyDescent="0.2">
      <c r="B8" s="1133"/>
      <c r="C8" s="1133"/>
      <c r="D8" s="1133"/>
      <c r="E8" s="1133"/>
      <c r="F8" s="1133"/>
      <c r="G8" s="1133"/>
      <c r="H8" s="1133"/>
      <c r="I8" s="1133"/>
      <c r="J8" s="1133"/>
    </row>
    <row r="9" spans="2:10" ht="15" x14ac:dyDescent="0.25">
      <c r="B9" s="107" t="s">
        <v>243</v>
      </c>
      <c r="C9" s="108"/>
      <c r="D9" s="108"/>
      <c r="E9" s="108"/>
      <c r="F9" s="108"/>
      <c r="G9" s="108"/>
      <c r="H9" s="108"/>
      <c r="I9" s="108"/>
      <c r="J9" s="108"/>
    </row>
    <row r="10" spans="2:10" x14ac:dyDescent="0.2">
      <c r="B10" s="1133" t="s">
        <v>259</v>
      </c>
      <c r="C10" s="1134"/>
      <c r="D10" s="1134"/>
      <c r="E10" s="1134"/>
      <c r="F10" s="1134"/>
      <c r="G10" s="1134"/>
      <c r="H10" s="1134"/>
      <c r="I10" s="1134"/>
      <c r="J10" s="1134"/>
    </row>
    <row r="11" spans="2:10" x14ac:dyDescent="0.2">
      <c r="B11" s="1134"/>
      <c r="C11" s="1134"/>
      <c r="D11" s="1134"/>
      <c r="E11" s="1134"/>
      <c r="F11" s="1134"/>
      <c r="G11" s="1134"/>
      <c r="H11" s="1134"/>
      <c r="I11" s="1134"/>
      <c r="J11" s="1134"/>
    </row>
    <row r="12" spans="2:10" x14ac:dyDescent="0.2">
      <c r="B12" s="1134"/>
      <c r="C12" s="1134"/>
      <c r="D12" s="1134"/>
      <c r="E12" s="1134"/>
      <c r="F12" s="1134"/>
      <c r="G12" s="1134"/>
      <c r="H12" s="1134"/>
      <c r="I12" s="1134"/>
      <c r="J12" s="1134"/>
    </row>
    <row r="13" spans="2:10" x14ac:dyDescent="0.2">
      <c r="B13" s="1134"/>
      <c r="C13" s="1134"/>
      <c r="D13" s="1134"/>
      <c r="E13" s="1134"/>
      <c r="F13" s="1134"/>
      <c r="G13" s="1134"/>
      <c r="H13" s="1134"/>
      <c r="I13" s="1134"/>
      <c r="J13" s="1134"/>
    </row>
    <row r="14" spans="2:10" x14ac:dyDescent="0.2">
      <c r="B14" s="1134"/>
      <c r="C14" s="1134"/>
      <c r="D14" s="1134"/>
      <c r="E14" s="1134"/>
      <c r="F14" s="1134"/>
      <c r="G14" s="1134"/>
      <c r="H14" s="1134"/>
      <c r="I14" s="1134"/>
      <c r="J14" s="1134"/>
    </row>
    <row r="15" spans="2:10" x14ac:dyDescent="0.2">
      <c r="B15" s="1134"/>
      <c r="C15" s="1134"/>
      <c r="D15" s="1134"/>
      <c r="E15" s="1134"/>
      <c r="F15" s="1134"/>
      <c r="G15" s="1134"/>
      <c r="H15" s="1134"/>
      <c r="I15" s="1134"/>
      <c r="J15" s="1134"/>
    </row>
    <row r="16" spans="2:10" x14ac:dyDescent="0.2">
      <c r="B16" s="1134"/>
      <c r="C16" s="1134"/>
      <c r="D16" s="1134"/>
      <c r="E16" s="1134"/>
      <c r="F16" s="1134"/>
      <c r="G16" s="1134"/>
      <c r="H16" s="1134"/>
      <c r="I16" s="1134"/>
      <c r="J16" s="1134"/>
    </row>
    <row r="17" spans="2:10" x14ac:dyDescent="0.2">
      <c r="B17" s="1134"/>
      <c r="C17" s="1134"/>
      <c r="D17" s="1134"/>
      <c r="E17" s="1134"/>
      <c r="F17" s="1134"/>
      <c r="G17" s="1134"/>
      <c r="H17" s="1134"/>
      <c r="I17" s="1134"/>
      <c r="J17" s="1134"/>
    </row>
    <row r="18" spans="2:10" x14ac:dyDescent="0.2">
      <c r="B18" s="1134"/>
      <c r="C18" s="1134"/>
      <c r="D18" s="1134"/>
      <c r="E18" s="1134"/>
      <c r="F18" s="1134"/>
      <c r="G18" s="1134"/>
      <c r="H18" s="1134"/>
      <c r="I18" s="1134"/>
      <c r="J18" s="1134"/>
    </row>
    <row r="19" spans="2:10" x14ac:dyDescent="0.2">
      <c r="B19" s="1134"/>
      <c r="C19" s="1134"/>
      <c r="D19" s="1134"/>
      <c r="E19" s="1134"/>
      <c r="F19" s="1134"/>
      <c r="G19" s="1134"/>
      <c r="H19" s="1134"/>
      <c r="I19" s="1134"/>
      <c r="J19" s="1134"/>
    </row>
    <row r="20" spans="2:10" x14ac:dyDescent="0.2">
      <c r="B20" s="1134"/>
      <c r="C20" s="1134"/>
      <c r="D20" s="1134"/>
      <c r="E20" s="1134"/>
      <c r="F20" s="1134"/>
      <c r="G20" s="1134"/>
      <c r="H20" s="1134"/>
      <c r="I20" s="1134"/>
      <c r="J20" s="1134"/>
    </row>
    <row r="21" spans="2:10" x14ac:dyDescent="0.2">
      <c r="B21" s="1134"/>
      <c r="C21" s="1134"/>
      <c r="D21" s="1134"/>
      <c r="E21" s="1134"/>
      <c r="F21" s="1134"/>
      <c r="G21" s="1134"/>
      <c r="H21" s="1134"/>
      <c r="I21" s="1134"/>
      <c r="J21" s="1134"/>
    </row>
    <row r="22" spans="2:10" ht="14.25" customHeight="1" x14ac:dyDescent="0.2">
      <c r="B22" s="1133" t="s">
        <v>546</v>
      </c>
      <c r="C22" s="1134"/>
      <c r="D22" s="1134"/>
      <c r="E22" s="1134"/>
      <c r="F22" s="1134"/>
      <c r="G22" s="1134"/>
      <c r="H22" s="1134"/>
      <c r="I22" s="1134"/>
      <c r="J22" s="1134"/>
    </row>
    <row r="23" spans="2:10" ht="14.25" customHeight="1" x14ac:dyDescent="0.2">
      <c r="B23" s="1134"/>
      <c r="C23" s="1134"/>
      <c r="D23" s="1134"/>
      <c r="E23" s="1134"/>
      <c r="F23" s="1134"/>
      <c r="G23" s="1134"/>
      <c r="H23" s="1134"/>
      <c r="I23" s="1134"/>
      <c r="J23" s="1134"/>
    </row>
    <row r="24" spans="2:10" ht="14.25" customHeight="1" x14ac:dyDescent="0.2">
      <c r="B24" s="1134"/>
      <c r="C24" s="1134"/>
      <c r="D24" s="1134"/>
      <c r="E24" s="1134"/>
      <c r="F24" s="1134"/>
      <c r="G24" s="1134"/>
      <c r="H24" s="1134"/>
      <c r="I24" s="1134"/>
      <c r="J24" s="1134"/>
    </row>
    <row r="25" spans="2:10" ht="14.25" customHeight="1" x14ac:dyDescent="0.2">
      <c r="B25" s="1134"/>
      <c r="C25" s="1134"/>
      <c r="D25" s="1134"/>
      <c r="E25" s="1134"/>
      <c r="F25" s="1134"/>
      <c r="G25" s="1134"/>
      <c r="H25" s="1134"/>
      <c r="I25" s="1134"/>
      <c r="J25" s="1134"/>
    </row>
    <row r="26" spans="2:10" ht="14.25" customHeight="1" x14ac:dyDescent="0.2">
      <c r="B26" s="1134"/>
      <c r="C26" s="1134"/>
      <c r="D26" s="1134"/>
      <c r="E26" s="1134"/>
      <c r="F26" s="1134"/>
      <c r="G26" s="1134"/>
      <c r="H26" s="1134"/>
      <c r="I26" s="1134"/>
      <c r="J26" s="1134"/>
    </row>
    <row r="27" spans="2:10" ht="14.25" customHeight="1" x14ac:dyDescent="0.2">
      <c r="B27" s="1134"/>
      <c r="C27" s="1134"/>
      <c r="D27" s="1134"/>
      <c r="E27" s="1134"/>
      <c r="F27" s="1134"/>
      <c r="G27" s="1134"/>
      <c r="H27" s="1134"/>
      <c r="I27" s="1134"/>
      <c r="J27" s="1134"/>
    </row>
    <row r="28" spans="2:10" ht="14.25" customHeight="1" x14ac:dyDescent="0.2">
      <c r="B28" s="1134"/>
      <c r="C28" s="1134"/>
      <c r="D28" s="1134"/>
      <c r="E28" s="1134"/>
      <c r="F28" s="1134"/>
      <c r="G28" s="1134"/>
      <c r="H28" s="1134"/>
      <c r="I28" s="1134"/>
      <c r="J28" s="1134"/>
    </row>
    <row r="29" spans="2:10" ht="12.75" customHeight="1" x14ac:dyDescent="0.2">
      <c r="B29" s="1134"/>
      <c r="C29" s="1134"/>
      <c r="D29" s="1134"/>
      <c r="E29" s="1134"/>
      <c r="F29" s="1134"/>
      <c r="G29" s="1134"/>
      <c r="H29" s="1134"/>
      <c r="I29" s="1134"/>
      <c r="J29" s="1134"/>
    </row>
    <row r="30" spans="2:10" ht="12.75" customHeight="1" x14ac:dyDescent="0.2">
      <c r="B30" s="1134"/>
      <c r="C30" s="1134"/>
      <c r="D30" s="1134"/>
      <c r="E30" s="1134"/>
      <c r="F30" s="1134"/>
      <c r="G30" s="1134"/>
      <c r="H30" s="1134"/>
      <c r="I30" s="1134"/>
      <c r="J30" s="1134"/>
    </row>
    <row r="31" spans="2:10" ht="12.75" customHeight="1" x14ac:dyDescent="0.2">
      <c r="B31" s="1134"/>
      <c r="C31" s="1134"/>
      <c r="D31" s="1134"/>
      <c r="E31" s="1134"/>
      <c r="F31" s="1134"/>
      <c r="G31" s="1134"/>
      <c r="H31" s="1134"/>
      <c r="I31" s="1134"/>
      <c r="J31" s="1134"/>
    </row>
    <row r="32" spans="2:10" ht="12.75" customHeight="1" x14ac:dyDescent="0.2">
      <c r="B32" s="1134"/>
      <c r="C32" s="1134"/>
      <c r="D32" s="1134"/>
      <c r="E32" s="1134"/>
      <c r="F32" s="1134"/>
      <c r="G32" s="1134"/>
      <c r="H32" s="1134"/>
      <c r="I32" s="1134"/>
      <c r="J32" s="1134"/>
    </row>
    <row r="33" spans="2:10" ht="12.75" customHeight="1" x14ac:dyDescent="0.2">
      <c r="B33" s="1131" t="s">
        <v>260</v>
      </c>
      <c r="C33" s="1131"/>
      <c r="D33" s="1131"/>
      <c r="E33" s="1131"/>
      <c r="F33" s="1131"/>
      <c r="G33" s="1131"/>
      <c r="H33" s="1131"/>
      <c r="I33" s="1131"/>
      <c r="J33" s="1131"/>
    </row>
    <row r="34" spans="2:10" ht="12.75" customHeight="1" x14ac:dyDescent="0.2">
      <c r="B34" s="1131"/>
      <c r="C34" s="1131"/>
      <c r="D34" s="1131"/>
      <c r="E34" s="1131"/>
      <c r="F34" s="1131"/>
      <c r="G34" s="1131"/>
      <c r="H34" s="1131"/>
      <c r="I34" s="1131"/>
      <c r="J34" s="1131"/>
    </row>
    <row r="35" spans="2:10" ht="12.75" customHeight="1" x14ac:dyDescent="0.2">
      <c r="B35" s="1131"/>
      <c r="C35" s="1131"/>
      <c r="D35" s="1131"/>
      <c r="E35" s="1131"/>
      <c r="F35" s="1131"/>
      <c r="G35" s="1131"/>
      <c r="H35" s="1131"/>
      <c r="I35" s="1131"/>
      <c r="J35" s="1131"/>
    </row>
    <row r="36" spans="2:10" x14ac:dyDescent="0.2">
      <c r="B36" s="1131"/>
      <c r="C36" s="1131"/>
      <c r="D36" s="1131"/>
      <c r="E36" s="1131"/>
      <c r="F36" s="1131"/>
      <c r="G36" s="1131"/>
      <c r="H36" s="1131"/>
      <c r="I36" s="1131"/>
      <c r="J36" s="1131"/>
    </row>
    <row r="37" spans="2:10" x14ac:dyDescent="0.2">
      <c r="B37" s="1131"/>
      <c r="C37" s="1131"/>
      <c r="D37" s="1131"/>
      <c r="E37" s="1131"/>
      <c r="F37" s="1131"/>
      <c r="G37" s="1131"/>
      <c r="H37" s="1131"/>
      <c r="I37" s="1131"/>
      <c r="J37" s="1131"/>
    </row>
    <row r="38" spans="2:10" x14ac:dyDescent="0.2">
      <c r="B38" s="1131"/>
      <c r="C38" s="1131"/>
      <c r="D38" s="1131"/>
      <c r="E38" s="1131"/>
      <c r="F38" s="1131"/>
      <c r="G38" s="1131"/>
      <c r="H38" s="1131"/>
      <c r="I38" s="1131"/>
      <c r="J38" s="1131"/>
    </row>
    <row r="39" spans="2:10" x14ac:dyDescent="0.2">
      <c r="B39" s="1131"/>
      <c r="C39" s="1131"/>
      <c r="D39" s="1131"/>
      <c r="E39" s="1131"/>
      <c r="F39" s="1131"/>
      <c r="G39" s="1131"/>
      <c r="H39" s="1131"/>
      <c r="I39" s="1131"/>
      <c r="J39" s="1131"/>
    </row>
    <row r="40" spans="2:10" x14ac:dyDescent="0.2">
      <c r="B40" s="1131"/>
      <c r="C40" s="1131"/>
      <c r="D40" s="1131"/>
      <c r="E40" s="1131"/>
      <c r="F40" s="1131"/>
      <c r="G40" s="1131"/>
      <c r="H40" s="1131"/>
      <c r="I40" s="1131"/>
      <c r="J40" s="1131"/>
    </row>
    <row r="41" spans="2:10" x14ac:dyDescent="0.2">
      <c r="B41" s="1131"/>
      <c r="C41" s="1131"/>
      <c r="D41" s="1131"/>
      <c r="E41" s="1131"/>
      <c r="F41" s="1131"/>
      <c r="G41" s="1131"/>
      <c r="H41" s="1131"/>
      <c r="I41" s="1131"/>
      <c r="J41" s="1131"/>
    </row>
    <row r="42" spans="2:10" x14ac:dyDescent="0.2">
      <c r="B42" s="1131"/>
      <c r="C42" s="1131"/>
      <c r="D42" s="1131"/>
      <c r="E42" s="1131"/>
      <c r="F42" s="1131"/>
      <c r="G42" s="1131"/>
      <c r="H42" s="1131"/>
      <c r="I42" s="1131"/>
      <c r="J42" s="1131"/>
    </row>
    <row r="43" spans="2:10" x14ac:dyDescent="0.2">
      <c r="B43" s="1131"/>
      <c r="C43" s="1131"/>
      <c r="D43" s="1131"/>
      <c r="E43" s="1131"/>
      <c r="F43" s="1131"/>
      <c r="G43" s="1131"/>
      <c r="H43" s="1131"/>
      <c r="I43" s="1131"/>
      <c r="J43" s="1131"/>
    </row>
    <row r="44" spans="2:10" x14ac:dyDescent="0.2">
      <c r="B44" s="1131"/>
      <c r="C44" s="1131"/>
      <c r="D44" s="1131"/>
      <c r="E44" s="1131"/>
      <c r="F44" s="1131"/>
      <c r="G44" s="1131"/>
      <c r="H44" s="1131"/>
      <c r="I44" s="1131"/>
      <c r="J44" s="1131"/>
    </row>
    <row r="45" spans="2:10" ht="15" x14ac:dyDescent="0.25">
      <c r="B45" s="107" t="s">
        <v>244</v>
      </c>
      <c r="C45" s="108"/>
      <c r="D45" s="108"/>
      <c r="E45" s="108"/>
      <c r="F45" s="108"/>
      <c r="G45" s="108"/>
      <c r="H45" s="108"/>
      <c r="I45" s="108"/>
      <c r="J45" s="108"/>
    </row>
    <row r="46" spans="2:10" ht="15" x14ac:dyDescent="0.25">
      <c r="B46" s="109" t="s">
        <v>245</v>
      </c>
      <c r="C46" s="108"/>
      <c r="D46" s="108"/>
      <c r="E46" s="108"/>
      <c r="F46" s="108"/>
      <c r="G46" s="108"/>
      <c r="H46" s="108"/>
      <c r="I46" s="108"/>
      <c r="J46" s="108"/>
    </row>
    <row r="47" spans="2:10" x14ac:dyDescent="0.2">
      <c r="B47" s="1129" t="s">
        <v>261</v>
      </c>
      <c r="C47" s="1129"/>
      <c r="D47" s="1129"/>
      <c r="E47" s="1129"/>
      <c r="F47" s="1129"/>
      <c r="G47" s="1129"/>
      <c r="H47" s="1129"/>
      <c r="I47" s="1129"/>
      <c r="J47" s="1129"/>
    </row>
    <row r="48" spans="2:10" x14ac:dyDescent="0.2">
      <c r="B48" s="1129"/>
      <c r="C48" s="1129"/>
      <c r="D48" s="1129"/>
      <c r="E48" s="1129"/>
      <c r="F48" s="1129"/>
      <c r="G48" s="1129"/>
      <c r="H48" s="1129"/>
      <c r="I48" s="1129"/>
      <c r="J48" s="1129"/>
    </row>
    <row r="49" spans="2:10" x14ac:dyDescent="0.2">
      <c r="B49" s="1129"/>
      <c r="C49" s="1129"/>
      <c r="D49" s="1129"/>
      <c r="E49" s="1129"/>
      <c r="F49" s="1129"/>
      <c r="G49" s="1129"/>
      <c r="H49" s="1129"/>
      <c r="I49" s="1129"/>
      <c r="J49" s="1129"/>
    </row>
    <row r="50" spans="2:10" x14ac:dyDescent="0.2">
      <c r="B50" s="1129"/>
      <c r="C50" s="1129"/>
      <c r="D50" s="1129"/>
      <c r="E50" s="1129"/>
      <c r="F50" s="1129"/>
      <c r="G50" s="1129"/>
      <c r="H50" s="1129"/>
      <c r="I50" s="1129"/>
      <c r="J50" s="1129"/>
    </row>
    <row r="51" spans="2:10" x14ac:dyDescent="0.2">
      <c r="B51" s="1129"/>
      <c r="C51" s="1129"/>
      <c r="D51" s="1129"/>
      <c r="E51" s="1129"/>
      <c r="F51" s="1129"/>
      <c r="G51" s="1129"/>
      <c r="H51" s="1129"/>
      <c r="I51" s="1129"/>
      <c r="J51" s="1129"/>
    </row>
    <row r="52" spans="2:10" x14ac:dyDescent="0.2">
      <c r="B52" s="1129"/>
      <c r="C52" s="1129"/>
      <c r="D52" s="1129"/>
      <c r="E52" s="1129"/>
      <c r="F52" s="1129"/>
      <c r="G52" s="1129"/>
      <c r="H52" s="1129"/>
      <c r="I52" s="1129"/>
      <c r="J52" s="1129"/>
    </row>
    <row r="53" spans="2:10" x14ac:dyDescent="0.2">
      <c r="B53" s="1129"/>
      <c r="C53" s="1129"/>
      <c r="D53" s="1129"/>
      <c r="E53" s="1129"/>
      <c r="F53" s="1129"/>
      <c r="G53" s="1129"/>
      <c r="H53" s="1129"/>
      <c r="I53" s="1129"/>
      <c r="J53" s="1129"/>
    </row>
    <row r="54" spans="2:10" x14ac:dyDescent="0.2">
      <c r="B54" s="1129"/>
      <c r="C54" s="1129"/>
      <c r="D54" s="1129"/>
      <c r="E54" s="1129"/>
      <c r="F54" s="1129"/>
      <c r="G54" s="1129"/>
      <c r="H54" s="1129"/>
      <c r="I54" s="1129"/>
      <c r="J54" s="1129"/>
    </row>
    <row r="55" spans="2:10" x14ac:dyDescent="0.2">
      <c r="B55" s="1129"/>
      <c r="C55" s="1129"/>
      <c r="D55" s="1129"/>
      <c r="E55" s="1129"/>
      <c r="F55" s="1129"/>
      <c r="G55" s="1129"/>
      <c r="H55" s="1129"/>
      <c r="I55" s="1129"/>
      <c r="J55" s="1129"/>
    </row>
    <row r="56" spans="2:10" ht="12.75" customHeight="1" x14ac:dyDescent="0.2">
      <c r="B56" s="1129"/>
      <c r="C56" s="1129"/>
      <c r="D56" s="1129"/>
      <c r="E56" s="1129"/>
      <c r="F56" s="1129"/>
      <c r="G56" s="1129"/>
      <c r="H56" s="1129"/>
      <c r="I56" s="1129"/>
      <c r="J56" s="1129"/>
    </row>
    <row r="57" spans="2:10" ht="12.75" customHeight="1" x14ac:dyDescent="0.2">
      <c r="B57" s="1129" t="s">
        <v>262</v>
      </c>
      <c r="C57" s="1129"/>
      <c r="D57" s="1129"/>
      <c r="E57" s="1129"/>
      <c r="F57" s="1129"/>
      <c r="G57" s="1129"/>
      <c r="H57" s="1129"/>
      <c r="I57" s="1129"/>
      <c r="J57" s="1129"/>
    </row>
    <row r="58" spans="2:10" ht="12.75" customHeight="1" x14ac:dyDescent="0.2">
      <c r="B58" s="1129"/>
      <c r="C58" s="1129"/>
      <c r="D58" s="1129"/>
      <c r="E58" s="1129"/>
      <c r="F58" s="1129"/>
      <c r="G58" s="1129"/>
      <c r="H58" s="1129"/>
      <c r="I58" s="1129"/>
      <c r="J58" s="1129"/>
    </row>
    <row r="59" spans="2:10" ht="12.75" customHeight="1" x14ac:dyDescent="0.2">
      <c r="B59" s="1129"/>
      <c r="C59" s="1129"/>
      <c r="D59" s="1129"/>
      <c r="E59" s="1129"/>
      <c r="F59" s="1129"/>
      <c r="G59" s="1129"/>
      <c r="H59" s="1129"/>
      <c r="I59" s="1129"/>
      <c r="J59" s="1129"/>
    </row>
    <row r="60" spans="2:10" ht="12.75" customHeight="1" x14ac:dyDescent="0.2">
      <c r="B60" s="1129"/>
      <c r="C60" s="1129"/>
      <c r="D60" s="1129"/>
      <c r="E60" s="1129"/>
      <c r="F60" s="1129"/>
      <c r="G60" s="1129"/>
      <c r="H60" s="1129"/>
      <c r="I60" s="1129"/>
      <c r="J60" s="1129"/>
    </row>
    <row r="61" spans="2:10" ht="12.75" customHeight="1" x14ac:dyDescent="0.2">
      <c r="B61" s="1129"/>
      <c r="C61" s="1129"/>
      <c r="D61" s="1129"/>
      <c r="E61" s="1129"/>
      <c r="F61" s="1129"/>
      <c r="G61" s="1129"/>
      <c r="H61" s="1129"/>
      <c r="I61" s="1129"/>
      <c r="J61" s="1129"/>
    </row>
    <row r="62" spans="2:10" ht="12.75" customHeight="1" x14ac:dyDescent="0.2">
      <c r="B62" s="1129"/>
      <c r="C62" s="1129"/>
      <c r="D62" s="1129"/>
      <c r="E62" s="1129"/>
      <c r="F62" s="1129"/>
      <c r="G62" s="1129"/>
      <c r="H62" s="1129"/>
      <c r="I62" s="1129"/>
      <c r="J62" s="1129"/>
    </row>
    <row r="63" spans="2:10" ht="12.75" customHeight="1" x14ac:dyDescent="0.2">
      <c r="B63" s="1129"/>
      <c r="C63" s="1129"/>
      <c r="D63" s="1129"/>
      <c r="E63" s="1129"/>
      <c r="F63" s="1129"/>
      <c r="G63" s="1129"/>
      <c r="H63" s="1129"/>
      <c r="I63" s="1129"/>
      <c r="J63" s="1129"/>
    </row>
    <row r="64" spans="2:10" ht="12.75" customHeight="1" x14ac:dyDescent="0.2">
      <c r="B64" s="1129"/>
      <c r="C64" s="1129"/>
      <c r="D64" s="1129"/>
      <c r="E64" s="1129"/>
      <c r="F64" s="1129"/>
      <c r="G64" s="1129"/>
      <c r="H64" s="1129"/>
      <c r="I64" s="1129"/>
      <c r="J64" s="1129"/>
    </row>
    <row r="65" spans="2:10" ht="12.75" customHeight="1" x14ac:dyDescent="0.2">
      <c r="B65" s="1129"/>
      <c r="C65" s="1129"/>
      <c r="D65" s="1129"/>
      <c r="E65" s="1129"/>
      <c r="F65" s="1129"/>
      <c r="G65" s="1129"/>
      <c r="H65" s="1129"/>
      <c r="I65" s="1129"/>
      <c r="J65" s="1129"/>
    </row>
    <row r="66" spans="2:10" ht="12.75" customHeight="1" x14ac:dyDescent="0.2">
      <c r="B66" s="1129"/>
      <c r="C66" s="1129"/>
      <c r="D66" s="1129"/>
      <c r="E66" s="1129"/>
      <c r="F66" s="1129"/>
      <c r="G66" s="1129"/>
      <c r="H66" s="1129"/>
      <c r="I66" s="1129"/>
      <c r="J66" s="1129"/>
    </row>
    <row r="67" spans="2:10" ht="12.75" customHeight="1" x14ac:dyDescent="0.2">
      <c r="B67" s="1129"/>
      <c r="C67" s="1129"/>
      <c r="D67" s="1129"/>
      <c r="E67" s="1129"/>
      <c r="F67" s="1129"/>
      <c r="G67" s="1129"/>
      <c r="H67" s="1129"/>
      <c r="I67" s="1129"/>
      <c r="J67" s="1129"/>
    </row>
    <row r="68" spans="2:10" ht="12.75" customHeight="1" x14ac:dyDescent="0.2">
      <c r="B68" s="1129" t="s">
        <v>263</v>
      </c>
      <c r="C68" s="1129"/>
      <c r="D68" s="1129"/>
      <c r="E68" s="1129"/>
      <c r="F68" s="1129"/>
      <c r="G68" s="1129"/>
      <c r="H68" s="1129"/>
      <c r="I68" s="1129"/>
      <c r="J68" s="1129"/>
    </row>
    <row r="69" spans="2:10" ht="12.75" customHeight="1" x14ac:dyDescent="0.2">
      <c r="B69" s="1129"/>
      <c r="C69" s="1129"/>
      <c r="D69" s="1129"/>
      <c r="E69" s="1129"/>
      <c r="F69" s="1129"/>
      <c r="G69" s="1129"/>
      <c r="H69" s="1129"/>
      <c r="I69" s="1129"/>
      <c r="J69" s="1129"/>
    </row>
    <row r="70" spans="2:10" ht="12.75" customHeight="1" x14ac:dyDescent="0.2">
      <c r="B70" s="1129"/>
      <c r="C70" s="1129"/>
      <c r="D70" s="1129"/>
      <c r="E70" s="1129"/>
      <c r="F70" s="1129"/>
      <c r="G70" s="1129"/>
      <c r="H70" s="1129"/>
      <c r="I70" s="1129"/>
      <c r="J70" s="1129"/>
    </row>
    <row r="71" spans="2:10" ht="12.75" customHeight="1" x14ac:dyDescent="0.2">
      <c r="B71" s="1129"/>
      <c r="C71" s="1129"/>
      <c r="D71" s="1129"/>
      <c r="E71" s="1129"/>
      <c r="F71" s="1129"/>
      <c r="G71" s="1129"/>
      <c r="H71" s="1129"/>
      <c r="I71" s="1129"/>
      <c r="J71" s="1129"/>
    </row>
    <row r="72" spans="2:10" ht="12.75" customHeight="1" x14ac:dyDescent="0.2">
      <c r="B72" s="1129"/>
      <c r="C72" s="1129"/>
      <c r="D72" s="1129"/>
      <c r="E72" s="1129"/>
      <c r="F72" s="1129"/>
      <c r="G72" s="1129"/>
      <c r="H72" s="1129"/>
      <c r="I72" s="1129"/>
      <c r="J72" s="1129"/>
    </row>
    <row r="73" spans="2:10" ht="12.75" customHeight="1" x14ac:dyDescent="0.2">
      <c r="B73" s="1129"/>
      <c r="C73" s="1129"/>
      <c r="D73" s="1129"/>
      <c r="E73" s="1129"/>
      <c r="F73" s="1129"/>
      <c r="G73" s="1129"/>
      <c r="H73" s="1129"/>
      <c r="I73" s="1129"/>
      <c r="J73" s="1129"/>
    </row>
    <row r="74" spans="2:10" ht="12.75" customHeight="1" x14ac:dyDescent="0.2">
      <c r="B74" s="1129"/>
      <c r="C74" s="1129"/>
      <c r="D74" s="1129"/>
      <c r="E74" s="1129"/>
      <c r="F74" s="1129"/>
      <c r="G74" s="1129"/>
      <c r="H74" s="1129"/>
      <c r="I74" s="1129"/>
      <c r="J74" s="1129"/>
    </row>
    <row r="75" spans="2:10" ht="12.75" customHeight="1" x14ac:dyDescent="0.2">
      <c r="B75" s="1129"/>
      <c r="C75" s="1129"/>
      <c r="D75" s="1129"/>
      <c r="E75" s="1129"/>
      <c r="F75" s="1129"/>
      <c r="G75" s="1129"/>
      <c r="H75" s="1129"/>
      <c r="I75" s="1129"/>
      <c r="J75" s="1129"/>
    </row>
    <row r="76" spans="2:10" ht="12.75" customHeight="1" x14ac:dyDescent="0.2">
      <c r="B76" s="1129"/>
      <c r="C76" s="1129"/>
      <c r="D76" s="1129"/>
      <c r="E76" s="1129"/>
      <c r="F76" s="1129"/>
      <c r="G76" s="1129"/>
      <c r="H76" s="1129"/>
      <c r="I76" s="1129"/>
      <c r="J76" s="1129"/>
    </row>
    <row r="77" spans="2:10" ht="12.75" customHeight="1" x14ac:dyDescent="0.2">
      <c r="B77" s="1129"/>
      <c r="C77" s="1129"/>
      <c r="D77" s="1129"/>
      <c r="E77" s="1129"/>
      <c r="F77" s="1129"/>
      <c r="G77" s="1129"/>
      <c r="H77" s="1129"/>
      <c r="I77" s="1129"/>
      <c r="J77" s="1129"/>
    </row>
    <row r="78" spans="2:10" ht="12.75" customHeight="1" x14ac:dyDescent="0.2">
      <c r="B78" s="1129" t="s">
        <v>264</v>
      </c>
      <c r="C78" s="1129"/>
      <c r="D78" s="1129"/>
      <c r="E78" s="1129"/>
      <c r="F78" s="1129"/>
      <c r="G78" s="1129"/>
      <c r="H78" s="1129"/>
      <c r="I78" s="1129"/>
      <c r="J78" s="1129"/>
    </row>
    <row r="79" spans="2:10" ht="12.75" customHeight="1" x14ac:dyDescent="0.2">
      <c r="B79" s="1129"/>
      <c r="C79" s="1129"/>
      <c r="D79" s="1129"/>
      <c r="E79" s="1129"/>
      <c r="F79" s="1129"/>
      <c r="G79" s="1129"/>
      <c r="H79" s="1129"/>
      <c r="I79" s="1129"/>
      <c r="J79" s="1129"/>
    </row>
    <row r="80" spans="2:10" ht="14.25" customHeight="1" x14ac:dyDescent="0.2">
      <c r="B80" s="1129"/>
      <c r="C80" s="1129"/>
      <c r="D80" s="1129"/>
      <c r="E80" s="1129"/>
      <c r="F80" s="1129"/>
      <c r="G80" s="1129"/>
      <c r="H80" s="1129"/>
      <c r="I80" s="1129"/>
      <c r="J80" s="1129"/>
    </row>
    <row r="81" spans="2:10" ht="14.25" customHeight="1" x14ac:dyDescent="0.2">
      <c r="B81" s="1129"/>
      <c r="C81" s="1129"/>
      <c r="D81" s="1129"/>
      <c r="E81" s="1129"/>
      <c r="F81" s="1129"/>
      <c r="G81" s="1129"/>
      <c r="H81" s="1129"/>
      <c r="I81" s="1129"/>
      <c r="J81" s="1129"/>
    </row>
    <row r="82" spans="2:10" ht="14.25" customHeight="1" x14ac:dyDescent="0.2">
      <c r="B82" s="1129"/>
      <c r="C82" s="1129"/>
      <c r="D82" s="1129"/>
      <c r="E82" s="1129"/>
      <c r="F82" s="1129"/>
      <c r="G82" s="1129"/>
      <c r="H82" s="1129"/>
      <c r="I82" s="1129"/>
      <c r="J82" s="1129"/>
    </row>
    <row r="83" spans="2:10" ht="14.25" customHeight="1" x14ac:dyDescent="0.2">
      <c r="B83" s="1129"/>
      <c r="C83" s="1129"/>
      <c r="D83" s="1129"/>
      <c r="E83" s="1129"/>
      <c r="F83" s="1129"/>
      <c r="G83" s="1129"/>
      <c r="H83" s="1129"/>
      <c r="I83" s="1129"/>
      <c r="J83" s="1129"/>
    </row>
    <row r="84" spans="2:10" ht="14.25" customHeight="1" x14ac:dyDescent="0.2">
      <c r="B84" s="1129"/>
      <c r="C84" s="1129"/>
      <c r="D84" s="1129"/>
      <c r="E84" s="1129"/>
      <c r="F84" s="1129"/>
      <c r="G84" s="1129"/>
      <c r="H84" s="1129"/>
      <c r="I84" s="1129"/>
      <c r="J84" s="1129"/>
    </row>
    <row r="85" spans="2:10" ht="14.25" customHeight="1" x14ac:dyDescent="0.2">
      <c r="B85" s="1129"/>
      <c r="C85" s="1129"/>
      <c r="D85" s="1129"/>
      <c r="E85" s="1129"/>
      <c r="F85" s="1129"/>
      <c r="G85" s="1129"/>
      <c r="H85" s="1129"/>
      <c r="I85" s="1129"/>
      <c r="J85" s="1129"/>
    </row>
    <row r="86" spans="2:10" ht="14.25" customHeight="1" x14ac:dyDescent="0.2">
      <c r="B86" s="1129"/>
      <c r="C86" s="1129"/>
      <c r="D86" s="1129"/>
      <c r="E86" s="1129"/>
      <c r="F86" s="1129"/>
      <c r="G86" s="1129"/>
      <c r="H86" s="1129"/>
      <c r="I86" s="1129"/>
      <c r="J86" s="1129"/>
    </row>
    <row r="87" spans="2:10" ht="14.25" customHeight="1" x14ac:dyDescent="0.2">
      <c r="B87" s="1129"/>
      <c r="C87" s="1129"/>
      <c r="D87" s="1129"/>
      <c r="E87" s="1129"/>
      <c r="F87" s="1129"/>
      <c r="G87" s="1129"/>
      <c r="H87" s="1129"/>
      <c r="I87" s="1129"/>
      <c r="J87" s="1129"/>
    </row>
    <row r="88" spans="2:10" ht="14.25" customHeight="1" x14ac:dyDescent="0.2">
      <c r="B88" s="1129"/>
      <c r="C88" s="1129"/>
      <c r="D88" s="1129"/>
      <c r="E88" s="1129"/>
      <c r="F88" s="1129"/>
      <c r="G88" s="1129"/>
      <c r="H88" s="1129"/>
      <c r="I88" s="1129"/>
      <c r="J88" s="1129"/>
    </row>
    <row r="89" spans="2:10" ht="14.25" customHeight="1" x14ac:dyDescent="0.2">
      <c r="B89" s="1129"/>
      <c r="C89" s="1129"/>
      <c r="D89" s="1129"/>
      <c r="E89" s="1129"/>
      <c r="F89" s="1129"/>
      <c r="G89" s="1129"/>
      <c r="H89" s="1129"/>
      <c r="I89" s="1129"/>
      <c r="J89" s="1129"/>
    </row>
    <row r="90" spans="2:10" ht="15" x14ac:dyDescent="0.25">
      <c r="B90" s="109" t="s">
        <v>246</v>
      </c>
      <c r="C90" s="108"/>
      <c r="D90" s="108"/>
      <c r="E90" s="108"/>
      <c r="F90" s="108"/>
      <c r="G90" s="108"/>
      <c r="H90" s="108"/>
      <c r="I90" s="108"/>
      <c r="J90" s="108"/>
    </row>
    <row r="91" spans="2:10" x14ac:dyDescent="0.2">
      <c r="B91" s="1129" t="s">
        <v>541</v>
      </c>
      <c r="C91" s="1129"/>
      <c r="D91" s="1129"/>
      <c r="E91" s="1129"/>
      <c r="F91" s="1129"/>
      <c r="G91" s="1129"/>
      <c r="H91" s="1129"/>
      <c r="I91" s="1129"/>
      <c r="J91" s="1129"/>
    </row>
    <row r="92" spans="2:10" x14ac:dyDescent="0.2">
      <c r="B92" s="1129"/>
      <c r="C92" s="1129"/>
      <c r="D92" s="1129"/>
      <c r="E92" s="1129"/>
      <c r="F92" s="1129"/>
      <c r="G92" s="1129"/>
      <c r="H92" s="1129"/>
      <c r="I92" s="1129"/>
      <c r="J92" s="1129"/>
    </row>
    <row r="93" spans="2:10" x14ac:dyDescent="0.2">
      <c r="B93" s="1129"/>
      <c r="C93" s="1129"/>
      <c r="D93" s="1129"/>
      <c r="E93" s="1129"/>
      <c r="F93" s="1129"/>
      <c r="G93" s="1129"/>
      <c r="H93" s="1129"/>
      <c r="I93" s="1129"/>
      <c r="J93" s="1129"/>
    </row>
    <row r="94" spans="2:10" x14ac:dyDescent="0.2">
      <c r="B94" s="1129"/>
      <c r="C94" s="1129"/>
      <c r="D94" s="1129"/>
      <c r="E94" s="1129"/>
      <c r="F94" s="1129"/>
      <c r="G94" s="1129"/>
      <c r="H94" s="1129"/>
      <c r="I94" s="1129"/>
      <c r="J94" s="1129"/>
    </row>
    <row r="95" spans="2:10" x14ac:dyDescent="0.2">
      <c r="B95" s="1129"/>
      <c r="C95" s="1129"/>
      <c r="D95" s="1129"/>
      <c r="E95" s="1129"/>
      <c r="F95" s="1129"/>
      <c r="G95" s="1129"/>
      <c r="H95" s="1129"/>
      <c r="I95" s="1129"/>
      <c r="J95" s="1129"/>
    </row>
    <row r="96" spans="2:10" x14ac:dyDescent="0.2">
      <c r="B96" s="1129"/>
      <c r="C96" s="1129"/>
      <c r="D96" s="1129"/>
      <c r="E96" s="1129"/>
      <c r="F96" s="1129"/>
      <c r="G96" s="1129"/>
      <c r="H96" s="1129"/>
      <c r="I96" s="1129"/>
      <c r="J96" s="1129"/>
    </row>
    <row r="97" spans="2:10" x14ac:dyDescent="0.2">
      <c r="B97" s="1129"/>
      <c r="C97" s="1129"/>
      <c r="D97" s="1129"/>
      <c r="E97" s="1129"/>
      <c r="F97" s="1129"/>
      <c r="G97" s="1129"/>
      <c r="H97" s="1129"/>
      <c r="I97" s="1129"/>
      <c r="J97" s="1129"/>
    </row>
    <row r="98" spans="2:10" x14ac:dyDescent="0.2">
      <c r="B98" s="1129"/>
      <c r="C98" s="1129"/>
      <c r="D98" s="1129"/>
      <c r="E98" s="1129"/>
      <c r="F98" s="1129"/>
      <c r="G98" s="1129"/>
      <c r="H98" s="1129"/>
      <c r="I98" s="1129"/>
      <c r="J98" s="1129"/>
    </row>
    <row r="99" spans="2:10" x14ac:dyDescent="0.2">
      <c r="B99" s="1129"/>
      <c r="C99" s="1129"/>
      <c r="D99" s="1129"/>
      <c r="E99" s="1129"/>
      <c r="F99" s="1129"/>
      <c r="G99" s="1129"/>
      <c r="H99" s="1129"/>
      <c r="I99" s="1129"/>
      <c r="J99" s="1129"/>
    </row>
    <row r="100" spans="2:10" x14ac:dyDescent="0.2">
      <c r="B100" s="1129"/>
      <c r="C100" s="1129"/>
      <c r="D100" s="1129"/>
      <c r="E100" s="1129"/>
      <c r="F100" s="1129"/>
      <c r="G100" s="1129"/>
      <c r="H100" s="1129"/>
      <c r="I100" s="1129"/>
      <c r="J100" s="1129"/>
    </row>
    <row r="101" spans="2:10" x14ac:dyDescent="0.2">
      <c r="B101" s="1129"/>
      <c r="C101" s="1129"/>
      <c r="D101" s="1129"/>
      <c r="E101" s="1129"/>
      <c r="F101" s="1129"/>
      <c r="G101" s="1129"/>
      <c r="H101" s="1129"/>
      <c r="I101" s="1129"/>
      <c r="J101" s="1129"/>
    </row>
    <row r="102" spans="2:10" x14ac:dyDescent="0.2">
      <c r="B102" s="1129"/>
      <c r="C102" s="1129"/>
      <c r="D102" s="1129"/>
      <c r="E102" s="1129"/>
      <c r="F102" s="1129"/>
      <c r="G102" s="1129"/>
      <c r="H102" s="1129"/>
      <c r="I102" s="1129"/>
      <c r="J102" s="1129"/>
    </row>
    <row r="103" spans="2:10" ht="15" x14ac:dyDescent="0.25">
      <c r="B103" s="109" t="s">
        <v>247</v>
      </c>
      <c r="C103" s="108"/>
      <c r="D103" s="108"/>
      <c r="E103" s="108"/>
      <c r="F103" s="108"/>
      <c r="G103" s="108"/>
      <c r="H103" s="108"/>
      <c r="I103" s="108"/>
      <c r="J103" s="108"/>
    </row>
    <row r="104" spans="2:10" x14ac:dyDescent="0.2">
      <c r="B104" s="1129" t="s">
        <v>269</v>
      </c>
      <c r="C104" s="1129"/>
      <c r="D104" s="1129"/>
      <c r="E104" s="1129"/>
      <c r="F104" s="1129"/>
      <c r="G104" s="1129"/>
      <c r="H104" s="1129"/>
      <c r="I104" s="1129"/>
      <c r="J104" s="1129"/>
    </row>
    <row r="105" spans="2:10" x14ac:dyDescent="0.2">
      <c r="B105" s="1129"/>
      <c r="C105" s="1129"/>
      <c r="D105" s="1129"/>
      <c r="E105" s="1129"/>
      <c r="F105" s="1129"/>
      <c r="G105" s="1129"/>
      <c r="H105" s="1129"/>
      <c r="I105" s="1129"/>
      <c r="J105" s="1129"/>
    </row>
    <row r="106" spans="2:10" x14ac:dyDescent="0.2">
      <c r="B106" s="1129"/>
      <c r="C106" s="1129"/>
      <c r="D106" s="1129"/>
      <c r="E106" s="1129"/>
      <c r="F106" s="1129"/>
      <c r="G106" s="1129"/>
      <c r="H106" s="1129"/>
      <c r="I106" s="1129"/>
      <c r="J106" s="1129"/>
    </row>
    <row r="107" spans="2:10" x14ac:dyDescent="0.2">
      <c r="B107" s="1129"/>
      <c r="C107" s="1129"/>
      <c r="D107" s="1129"/>
      <c r="E107" s="1129"/>
      <c r="F107" s="1129"/>
      <c r="G107" s="1129"/>
      <c r="H107" s="1129"/>
      <c r="I107" s="1129"/>
      <c r="J107" s="1129"/>
    </row>
    <row r="108" spans="2:10" x14ac:dyDescent="0.2">
      <c r="B108" s="1129"/>
      <c r="C108" s="1129"/>
      <c r="D108" s="1129"/>
      <c r="E108" s="1129"/>
      <c r="F108" s="1129"/>
      <c r="G108" s="1129"/>
      <c r="H108" s="1129"/>
      <c r="I108" s="1129"/>
      <c r="J108" s="1129"/>
    </row>
    <row r="109" spans="2:10" x14ac:dyDescent="0.2">
      <c r="B109" s="1129"/>
      <c r="C109" s="1129"/>
      <c r="D109" s="1129"/>
      <c r="E109" s="1129"/>
      <c r="F109" s="1129"/>
      <c r="G109" s="1129"/>
      <c r="H109" s="1129"/>
      <c r="I109" s="1129"/>
      <c r="J109" s="1129"/>
    </row>
    <row r="110" spans="2:10" x14ac:dyDescent="0.2">
      <c r="B110" s="1129"/>
      <c r="C110" s="1129"/>
      <c r="D110" s="1129"/>
      <c r="E110" s="1129"/>
      <c r="F110" s="1129"/>
      <c r="G110" s="1129"/>
      <c r="H110" s="1129"/>
      <c r="I110" s="1129"/>
      <c r="J110" s="1129"/>
    </row>
    <row r="111" spans="2:10" x14ac:dyDescent="0.2">
      <c r="B111" s="1129"/>
      <c r="C111" s="1129"/>
      <c r="D111" s="1129"/>
      <c r="E111" s="1129"/>
      <c r="F111" s="1129"/>
      <c r="G111" s="1129"/>
      <c r="H111" s="1129"/>
      <c r="I111" s="1129"/>
      <c r="J111" s="1129"/>
    </row>
    <row r="112" spans="2:10" x14ac:dyDescent="0.2">
      <c r="B112" s="1129"/>
      <c r="C112" s="1129"/>
      <c r="D112" s="1129"/>
      <c r="E112" s="1129"/>
      <c r="F112" s="1129"/>
      <c r="G112" s="1129"/>
      <c r="H112" s="1129"/>
      <c r="I112" s="1129"/>
      <c r="J112" s="1129"/>
    </row>
    <row r="113" spans="2:10" x14ac:dyDescent="0.2">
      <c r="B113" s="1129"/>
      <c r="C113" s="1129"/>
      <c r="D113" s="1129"/>
      <c r="E113" s="1129"/>
      <c r="F113" s="1129"/>
      <c r="G113" s="1129"/>
      <c r="H113" s="1129"/>
      <c r="I113" s="1129"/>
      <c r="J113" s="1129"/>
    </row>
    <row r="114" spans="2:10" x14ac:dyDescent="0.2">
      <c r="B114" s="1129"/>
      <c r="C114" s="1129"/>
      <c r="D114" s="1129"/>
      <c r="E114" s="1129"/>
      <c r="F114" s="1129"/>
      <c r="G114" s="1129"/>
      <c r="H114" s="1129"/>
      <c r="I114" s="1129"/>
      <c r="J114" s="1129"/>
    </row>
    <row r="115" spans="2:10" x14ac:dyDescent="0.2">
      <c r="B115" s="1129"/>
      <c r="C115" s="1129"/>
      <c r="D115" s="1129"/>
      <c r="E115" s="1129"/>
      <c r="F115" s="1129"/>
      <c r="G115" s="1129"/>
      <c r="H115" s="1129"/>
      <c r="I115" s="1129"/>
      <c r="J115" s="1129"/>
    </row>
    <row r="116" spans="2:10" ht="15" x14ac:dyDescent="0.25">
      <c r="B116" s="109" t="s">
        <v>248</v>
      </c>
      <c r="C116" s="108"/>
      <c r="D116" s="108"/>
      <c r="E116" s="108"/>
      <c r="F116" s="108"/>
      <c r="G116" s="108"/>
      <c r="H116" s="108"/>
      <c r="I116" s="108"/>
      <c r="J116" s="108"/>
    </row>
    <row r="117" spans="2:10" ht="15" x14ac:dyDescent="0.25">
      <c r="B117" s="110" t="s">
        <v>249</v>
      </c>
      <c r="C117" s="108"/>
      <c r="D117" s="108"/>
      <c r="E117" s="108"/>
      <c r="F117" s="108"/>
      <c r="G117" s="108"/>
      <c r="H117" s="108"/>
      <c r="I117" s="108"/>
      <c r="J117" s="108"/>
    </row>
    <row r="118" spans="2:10" x14ac:dyDescent="0.2">
      <c r="B118" s="1131" t="s">
        <v>265</v>
      </c>
      <c r="C118" s="1131"/>
      <c r="D118" s="1131"/>
      <c r="E118" s="1131"/>
      <c r="F118" s="1131"/>
      <c r="G118" s="1131"/>
      <c r="H118" s="1131"/>
      <c r="I118" s="1131"/>
      <c r="J118" s="1131"/>
    </row>
    <row r="119" spans="2:10" x14ac:dyDescent="0.2">
      <c r="B119" s="1131"/>
      <c r="C119" s="1131"/>
      <c r="D119" s="1131"/>
      <c r="E119" s="1131"/>
      <c r="F119" s="1131"/>
      <c r="G119" s="1131"/>
      <c r="H119" s="1131"/>
      <c r="I119" s="1131"/>
      <c r="J119" s="1131"/>
    </row>
    <row r="120" spans="2:10" x14ac:dyDescent="0.2">
      <c r="B120" s="1131"/>
      <c r="C120" s="1131"/>
      <c r="D120" s="1131"/>
      <c r="E120" s="1131"/>
      <c r="F120" s="1131"/>
      <c r="G120" s="1131"/>
      <c r="H120" s="1131"/>
      <c r="I120" s="1131"/>
      <c r="J120" s="1131"/>
    </row>
    <row r="121" spans="2:10" x14ac:dyDescent="0.2">
      <c r="B121" s="1131"/>
      <c r="C121" s="1131"/>
      <c r="D121" s="1131"/>
      <c r="E121" s="1131"/>
      <c r="F121" s="1131"/>
      <c r="G121" s="1131"/>
      <c r="H121" s="1131"/>
      <c r="I121" s="1131"/>
      <c r="J121" s="1131"/>
    </row>
    <row r="122" spans="2:10" x14ac:dyDescent="0.2">
      <c r="B122" s="1131"/>
      <c r="C122" s="1131"/>
      <c r="D122" s="1131"/>
      <c r="E122" s="1131"/>
      <c r="F122" s="1131"/>
      <c r="G122" s="1131"/>
      <c r="H122" s="1131"/>
      <c r="I122" s="1131"/>
      <c r="J122" s="1131"/>
    </row>
    <row r="123" spans="2:10" x14ac:dyDescent="0.2">
      <c r="B123" s="1131"/>
      <c r="C123" s="1131"/>
      <c r="D123" s="1131"/>
      <c r="E123" s="1131"/>
      <c r="F123" s="1131"/>
      <c r="G123" s="1131"/>
      <c r="H123" s="1131"/>
      <c r="I123" s="1131"/>
      <c r="J123" s="1131"/>
    </row>
    <row r="124" spans="2:10" x14ac:dyDescent="0.2">
      <c r="B124" s="1130" t="s">
        <v>542</v>
      </c>
      <c r="C124" s="1130"/>
      <c r="D124" s="1130"/>
      <c r="E124" s="1130"/>
      <c r="F124" s="1130"/>
      <c r="G124" s="1130"/>
      <c r="H124" s="1130"/>
      <c r="I124" s="1130"/>
      <c r="J124" s="1130"/>
    </row>
    <row r="125" spans="2:10" x14ac:dyDescent="0.2">
      <c r="B125" s="1130"/>
      <c r="C125" s="1130"/>
      <c r="D125" s="1130"/>
      <c r="E125" s="1130"/>
      <c r="F125" s="1130"/>
      <c r="G125" s="1130"/>
      <c r="H125" s="1130"/>
      <c r="I125" s="1130"/>
      <c r="J125" s="1130"/>
    </row>
    <row r="126" spans="2:10" x14ac:dyDescent="0.2">
      <c r="B126" s="1130"/>
      <c r="C126" s="1130"/>
      <c r="D126" s="1130"/>
      <c r="E126" s="1130"/>
      <c r="F126" s="1130"/>
      <c r="G126" s="1130"/>
      <c r="H126" s="1130"/>
      <c r="I126" s="1130"/>
      <c r="J126" s="1130"/>
    </row>
    <row r="127" spans="2:10" x14ac:dyDescent="0.2">
      <c r="B127" s="1130"/>
      <c r="C127" s="1130"/>
      <c r="D127" s="1130"/>
      <c r="E127" s="1130"/>
      <c r="F127" s="1130"/>
      <c r="G127" s="1130"/>
      <c r="H127" s="1130"/>
      <c r="I127" s="1130"/>
      <c r="J127" s="1130"/>
    </row>
    <row r="128" spans="2:10" x14ac:dyDescent="0.2">
      <c r="B128" s="1130"/>
      <c r="C128" s="1130"/>
      <c r="D128" s="1130"/>
      <c r="E128" s="1130"/>
      <c r="F128" s="1130"/>
      <c r="G128" s="1130"/>
      <c r="H128" s="1130"/>
      <c r="I128" s="1130"/>
      <c r="J128" s="1130"/>
    </row>
    <row r="129" spans="2:10" x14ac:dyDescent="0.2">
      <c r="B129" s="1130"/>
      <c r="C129" s="1130"/>
      <c r="D129" s="1130"/>
      <c r="E129" s="1130"/>
      <c r="F129" s="1130"/>
      <c r="G129" s="1130"/>
      <c r="H129" s="1130"/>
      <c r="I129" s="1130"/>
      <c r="J129" s="1130"/>
    </row>
    <row r="130" spans="2:10" ht="15" x14ac:dyDescent="0.25">
      <c r="B130" s="110" t="s">
        <v>250</v>
      </c>
      <c r="C130" s="108"/>
      <c r="D130" s="108"/>
      <c r="E130" s="108"/>
      <c r="F130" s="108"/>
      <c r="G130" s="108"/>
      <c r="H130" s="108"/>
      <c r="I130" s="108"/>
      <c r="J130" s="108"/>
    </row>
    <row r="131" spans="2:10" x14ac:dyDescent="0.2">
      <c r="B131" s="1131" t="s">
        <v>266</v>
      </c>
      <c r="C131" s="1131"/>
      <c r="D131" s="1131"/>
      <c r="E131" s="1131"/>
      <c r="F131" s="1131"/>
      <c r="G131" s="1131"/>
      <c r="H131" s="1131"/>
      <c r="I131" s="1131"/>
      <c r="J131" s="1131"/>
    </row>
    <row r="132" spans="2:10" x14ac:dyDescent="0.2">
      <c r="B132" s="1131"/>
      <c r="C132" s="1131"/>
      <c r="D132" s="1131"/>
      <c r="E132" s="1131"/>
      <c r="F132" s="1131"/>
      <c r="G132" s="1131"/>
      <c r="H132" s="1131"/>
      <c r="I132" s="1131"/>
      <c r="J132" s="1131"/>
    </row>
    <row r="133" spans="2:10" x14ac:dyDescent="0.2">
      <c r="B133" s="1131"/>
      <c r="C133" s="1131"/>
      <c r="D133" s="1131"/>
      <c r="E133" s="1131"/>
      <c r="F133" s="1131"/>
      <c r="G133" s="1131"/>
      <c r="H133" s="1131"/>
      <c r="I133" s="1131"/>
      <c r="J133" s="1131"/>
    </row>
    <row r="134" spans="2:10" x14ac:dyDescent="0.2">
      <c r="B134" s="1131"/>
      <c r="C134" s="1131"/>
      <c r="D134" s="1131"/>
      <c r="E134" s="1131"/>
      <c r="F134" s="1131"/>
      <c r="G134" s="1131"/>
      <c r="H134" s="1131"/>
      <c r="I134" s="1131"/>
      <c r="J134" s="1131"/>
    </row>
    <row r="135" spans="2:10" x14ac:dyDescent="0.2">
      <c r="B135" s="1131"/>
      <c r="C135" s="1131"/>
      <c r="D135" s="1131"/>
      <c r="E135" s="1131"/>
      <c r="F135" s="1131"/>
      <c r="G135" s="1131"/>
      <c r="H135" s="1131"/>
      <c r="I135" s="1131"/>
      <c r="J135" s="1131"/>
    </row>
    <row r="136" spans="2:10" x14ac:dyDescent="0.2">
      <c r="B136" s="1131"/>
      <c r="C136" s="1131"/>
      <c r="D136" s="1131"/>
      <c r="E136" s="1131"/>
      <c r="F136" s="1131"/>
      <c r="G136" s="1131"/>
      <c r="H136" s="1131"/>
      <c r="I136" s="1131"/>
      <c r="J136" s="1131"/>
    </row>
    <row r="137" spans="2:10" x14ac:dyDescent="0.2">
      <c r="B137" s="1131"/>
      <c r="C137" s="1131"/>
      <c r="D137" s="1131"/>
      <c r="E137" s="1131"/>
      <c r="F137" s="1131"/>
      <c r="G137" s="1131"/>
      <c r="H137" s="1131"/>
      <c r="I137" s="1131"/>
      <c r="J137" s="1131"/>
    </row>
    <row r="138" spans="2:10" x14ac:dyDescent="0.2">
      <c r="B138" s="1131"/>
      <c r="C138" s="1131"/>
      <c r="D138" s="1131"/>
      <c r="E138" s="1131"/>
      <c r="F138" s="1131"/>
      <c r="G138" s="1131"/>
      <c r="H138" s="1131"/>
      <c r="I138" s="1131"/>
      <c r="J138" s="1131"/>
    </row>
    <row r="139" spans="2:10" ht="15" x14ac:dyDescent="0.25">
      <c r="B139" s="110" t="s">
        <v>251</v>
      </c>
      <c r="C139" s="108"/>
      <c r="D139" s="108"/>
      <c r="E139" s="108"/>
      <c r="F139" s="108"/>
      <c r="G139" s="108"/>
      <c r="H139" s="108"/>
      <c r="I139" s="108"/>
      <c r="J139" s="108"/>
    </row>
    <row r="140" spans="2:10" x14ac:dyDescent="0.2">
      <c r="B140" s="1131" t="s">
        <v>543</v>
      </c>
      <c r="C140" s="1131"/>
      <c r="D140" s="1131"/>
      <c r="E140" s="1131"/>
      <c r="F140" s="1131"/>
      <c r="G140" s="1131"/>
      <c r="H140" s="1131"/>
      <c r="I140" s="1131"/>
      <c r="J140" s="1131"/>
    </row>
    <row r="141" spans="2:10" x14ac:dyDescent="0.2">
      <c r="B141" s="1131"/>
      <c r="C141" s="1131"/>
      <c r="D141" s="1131"/>
      <c r="E141" s="1131"/>
      <c r="F141" s="1131"/>
      <c r="G141" s="1131"/>
      <c r="H141" s="1131"/>
      <c r="I141" s="1131"/>
      <c r="J141" s="1131"/>
    </row>
    <row r="142" spans="2:10" x14ac:dyDescent="0.2">
      <c r="B142" s="1131"/>
      <c r="C142" s="1131"/>
      <c r="D142" s="1131"/>
      <c r="E142" s="1131"/>
      <c r="F142" s="1131"/>
      <c r="G142" s="1131"/>
      <c r="H142" s="1131"/>
      <c r="I142" s="1131"/>
      <c r="J142" s="1131"/>
    </row>
    <row r="143" spans="2:10" x14ac:dyDescent="0.2">
      <c r="B143" s="1131"/>
      <c r="C143" s="1131"/>
      <c r="D143" s="1131"/>
      <c r="E143" s="1131"/>
      <c r="F143" s="1131"/>
      <c r="G143" s="1131"/>
      <c r="H143" s="1131"/>
      <c r="I143" s="1131"/>
      <c r="J143" s="1131"/>
    </row>
    <row r="144" spans="2:10" x14ac:dyDescent="0.2">
      <c r="B144" s="1131"/>
      <c r="C144" s="1131"/>
      <c r="D144" s="1131"/>
      <c r="E144" s="1131"/>
      <c r="F144" s="1131"/>
      <c r="G144" s="1131"/>
      <c r="H144" s="1131"/>
      <c r="I144" s="1131"/>
      <c r="J144" s="1131"/>
    </row>
    <row r="145" spans="2:10" x14ac:dyDescent="0.2">
      <c r="B145" s="1131"/>
      <c r="C145" s="1131"/>
      <c r="D145" s="1131"/>
      <c r="E145" s="1131"/>
      <c r="F145" s="1131"/>
      <c r="G145" s="1131"/>
      <c r="H145" s="1131"/>
      <c r="I145" s="1131"/>
      <c r="J145" s="1131"/>
    </row>
    <row r="146" spans="2:10" x14ac:dyDescent="0.2">
      <c r="B146" s="1131"/>
      <c r="C146" s="1131"/>
      <c r="D146" s="1131"/>
      <c r="E146" s="1131"/>
      <c r="F146" s="1131"/>
      <c r="G146" s="1131"/>
      <c r="H146" s="1131"/>
      <c r="I146" s="1131"/>
      <c r="J146" s="1131"/>
    </row>
    <row r="147" spans="2:10" x14ac:dyDescent="0.2">
      <c r="B147" s="1131"/>
      <c r="C147" s="1131"/>
      <c r="D147" s="1131"/>
      <c r="E147" s="1131"/>
      <c r="F147" s="1131"/>
      <c r="G147" s="1131"/>
      <c r="H147" s="1131"/>
      <c r="I147" s="1131"/>
      <c r="J147" s="1131"/>
    </row>
    <row r="148" spans="2:10" ht="15" x14ac:dyDescent="0.25">
      <c r="B148" s="110" t="s">
        <v>252</v>
      </c>
      <c r="C148" s="108"/>
      <c r="D148" s="108"/>
      <c r="E148" s="108"/>
      <c r="F148" s="108"/>
      <c r="G148" s="108"/>
      <c r="H148" s="108"/>
      <c r="I148" s="108"/>
      <c r="J148" s="108"/>
    </row>
    <row r="149" spans="2:10" x14ac:dyDescent="0.2">
      <c r="B149" s="1131" t="s">
        <v>577</v>
      </c>
      <c r="C149" s="1131"/>
      <c r="D149" s="1131"/>
      <c r="E149" s="1131"/>
      <c r="F149" s="1131"/>
      <c r="G149" s="1131"/>
      <c r="H149" s="1131"/>
      <c r="I149" s="1131"/>
      <c r="J149" s="1131"/>
    </row>
    <row r="150" spans="2:10" x14ac:dyDescent="0.2">
      <c r="B150" s="1131"/>
      <c r="C150" s="1131"/>
      <c r="D150" s="1131"/>
      <c r="E150" s="1131"/>
      <c r="F150" s="1131"/>
      <c r="G150" s="1131"/>
      <c r="H150" s="1131"/>
      <c r="I150" s="1131"/>
      <c r="J150" s="1131"/>
    </row>
    <row r="151" spans="2:10" x14ac:dyDescent="0.2">
      <c r="B151" s="1131"/>
      <c r="C151" s="1131"/>
      <c r="D151" s="1131"/>
      <c r="E151" s="1131"/>
      <c r="F151" s="1131"/>
      <c r="G151" s="1131"/>
      <c r="H151" s="1131"/>
      <c r="I151" s="1131"/>
      <c r="J151" s="1131"/>
    </row>
    <row r="152" spans="2:10" x14ac:dyDescent="0.2">
      <c r="B152" s="1131"/>
      <c r="C152" s="1131"/>
      <c r="D152" s="1131"/>
      <c r="E152" s="1131"/>
      <c r="F152" s="1131"/>
      <c r="G152" s="1131"/>
      <c r="H152" s="1131"/>
      <c r="I152" s="1131"/>
      <c r="J152" s="1131"/>
    </row>
    <row r="153" spans="2:10" x14ac:dyDescent="0.2">
      <c r="B153" s="1131"/>
      <c r="C153" s="1131"/>
      <c r="D153" s="1131"/>
      <c r="E153" s="1131"/>
      <c r="F153" s="1131"/>
      <c r="G153" s="1131"/>
      <c r="H153" s="1131"/>
      <c r="I153" s="1131"/>
      <c r="J153" s="1131"/>
    </row>
    <row r="154" spans="2:10" ht="15" x14ac:dyDescent="0.25">
      <c r="B154" s="111" t="s">
        <v>576</v>
      </c>
      <c r="C154" s="107"/>
      <c r="D154" s="108"/>
      <c r="E154" s="108"/>
      <c r="F154" s="108"/>
      <c r="G154" s="108"/>
      <c r="H154" s="108"/>
      <c r="I154" s="108"/>
      <c r="J154" s="108"/>
    </row>
    <row r="155" spans="2:10" x14ac:dyDescent="0.2">
      <c r="B155" s="1130" t="s">
        <v>578</v>
      </c>
      <c r="C155" s="1130"/>
      <c r="D155" s="1130"/>
      <c r="E155" s="1130"/>
      <c r="F155" s="1130"/>
      <c r="G155" s="1130"/>
      <c r="H155" s="1130"/>
      <c r="I155" s="1130"/>
      <c r="J155" s="1130"/>
    </row>
    <row r="156" spans="2:10" x14ac:dyDescent="0.2">
      <c r="B156" s="1130"/>
      <c r="C156" s="1130"/>
      <c r="D156" s="1130"/>
      <c r="E156" s="1130"/>
      <c r="F156" s="1130"/>
      <c r="G156" s="1130"/>
      <c r="H156" s="1130"/>
      <c r="I156" s="1130"/>
      <c r="J156" s="1130"/>
    </row>
    <row r="157" spans="2:10" x14ac:dyDescent="0.2">
      <c r="B157" s="1130"/>
      <c r="C157" s="1130"/>
      <c r="D157" s="1130"/>
      <c r="E157" s="1130"/>
      <c r="F157" s="1130"/>
      <c r="G157" s="1130"/>
      <c r="H157" s="1130"/>
      <c r="I157" s="1130"/>
      <c r="J157" s="1130"/>
    </row>
    <row r="158" spans="2:10" x14ac:dyDescent="0.2">
      <c r="B158" s="1130" t="s">
        <v>579</v>
      </c>
      <c r="C158" s="1130"/>
      <c r="D158" s="1130"/>
      <c r="E158" s="1130"/>
      <c r="F158" s="1130"/>
      <c r="G158" s="1130"/>
      <c r="H158" s="1130"/>
      <c r="I158" s="1130"/>
      <c r="J158" s="1130"/>
    </row>
    <row r="159" spans="2:10" x14ac:dyDescent="0.2">
      <c r="B159" s="1130"/>
      <c r="C159" s="1130"/>
      <c r="D159" s="1130"/>
      <c r="E159" s="1130"/>
      <c r="F159" s="1130"/>
      <c r="G159" s="1130"/>
      <c r="H159" s="1130"/>
      <c r="I159" s="1130"/>
      <c r="J159" s="1130"/>
    </row>
    <row r="160" spans="2:10" x14ac:dyDescent="0.2">
      <c r="B160" s="1130"/>
      <c r="C160" s="1130"/>
      <c r="D160" s="1130"/>
      <c r="E160" s="1130"/>
      <c r="F160" s="1130"/>
      <c r="G160" s="1130"/>
      <c r="H160" s="1130"/>
      <c r="I160" s="1130"/>
      <c r="J160" s="1130"/>
    </row>
    <row r="161" spans="2:10" ht="15" x14ac:dyDescent="0.25">
      <c r="B161" s="111" t="s">
        <v>253</v>
      </c>
      <c r="C161" s="108"/>
      <c r="D161" s="108"/>
      <c r="E161" s="108"/>
      <c r="F161" s="108"/>
      <c r="G161" s="108"/>
      <c r="H161" s="108"/>
      <c r="I161" s="108"/>
      <c r="J161" s="108"/>
    </row>
    <row r="162" spans="2:10" x14ac:dyDescent="0.2">
      <c r="B162" s="1130" t="s">
        <v>581</v>
      </c>
      <c r="C162" s="1130"/>
      <c r="D162" s="1130"/>
      <c r="E162" s="1130"/>
      <c r="F162" s="1130"/>
      <c r="G162" s="1130"/>
      <c r="H162" s="1130"/>
      <c r="I162" s="1130"/>
      <c r="J162" s="1130"/>
    </row>
    <row r="163" spans="2:10" ht="14.25" customHeight="1" x14ac:dyDescent="0.2">
      <c r="B163" s="1130"/>
      <c r="C163" s="1130"/>
      <c r="D163" s="1130"/>
      <c r="E163" s="1130"/>
      <c r="F163" s="1130"/>
      <c r="G163" s="1130"/>
      <c r="H163" s="1130"/>
      <c r="I163" s="1130"/>
      <c r="J163" s="1130"/>
    </row>
    <row r="164" spans="2:10" ht="14.25" customHeight="1" x14ac:dyDescent="0.2">
      <c r="B164" s="1130"/>
      <c r="C164" s="1130"/>
      <c r="D164" s="1130"/>
      <c r="E164" s="1130"/>
      <c r="F164" s="1130"/>
      <c r="G164" s="1130"/>
      <c r="H164" s="1130"/>
      <c r="I164" s="1130"/>
      <c r="J164" s="1130"/>
    </row>
    <row r="165" spans="2:10" ht="14.25" customHeight="1" x14ac:dyDescent="0.2">
      <c r="B165" s="1130"/>
      <c r="C165" s="1130"/>
      <c r="D165" s="1130"/>
      <c r="E165" s="1130"/>
      <c r="F165" s="1130"/>
      <c r="G165" s="1130"/>
      <c r="H165" s="1130"/>
      <c r="I165" s="1130"/>
      <c r="J165" s="1130"/>
    </row>
    <row r="166" spans="2:10" ht="14.25" customHeight="1" x14ac:dyDescent="0.2">
      <c r="B166" s="1131" t="s">
        <v>580</v>
      </c>
      <c r="C166" s="1131"/>
      <c r="D166" s="1131"/>
      <c r="E166" s="1131"/>
      <c r="F166" s="1131"/>
      <c r="G166" s="1131"/>
      <c r="H166" s="1131"/>
      <c r="I166" s="1131"/>
      <c r="J166" s="1131"/>
    </row>
    <row r="167" spans="2:10" ht="14.25" customHeight="1" x14ac:dyDescent="0.2">
      <c r="B167" s="1131"/>
      <c r="C167" s="1131"/>
      <c r="D167" s="1131"/>
      <c r="E167" s="1131"/>
      <c r="F167" s="1131"/>
      <c r="G167" s="1131"/>
      <c r="H167" s="1131"/>
      <c r="I167" s="1131"/>
      <c r="J167" s="1131"/>
    </row>
    <row r="168" spans="2:10" ht="14.25" customHeight="1" x14ac:dyDescent="0.2">
      <c r="B168" s="1131"/>
      <c r="C168" s="1131"/>
      <c r="D168" s="1131"/>
      <c r="E168" s="1131"/>
      <c r="F168" s="1131"/>
      <c r="G168" s="1131"/>
      <c r="H168" s="1131"/>
      <c r="I168" s="1131"/>
      <c r="J168" s="1131"/>
    </row>
    <row r="169" spans="2:10" ht="14.25" customHeight="1" x14ac:dyDescent="0.2">
      <c r="B169" s="1131"/>
      <c r="C169" s="1131"/>
      <c r="D169" s="1131"/>
      <c r="E169" s="1131"/>
      <c r="F169" s="1131"/>
      <c r="G169" s="1131"/>
      <c r="H169" s="1131"/>
      <c r="I169" s="1131"/>
      <c r="J169" s="1131"/>
    </row>
    <row r="170" spans="2:10" x14ac:dyDescent="0.2">
      <c r="B170" s="1131"/>
      <c r="C170" s="1131"/>
      <c r="D170" s="1131"/>
      <c r="E170" s="1131"/>
      <c r="F170" s="1131"/>
      <c r="G170" s="1131"/>
      <c r="H170" s="1131"/>
      <c r="I170" s="1131"/>
      <c r="J170" s="1131"/>
    </row>
    <row r="171" spans="2:10" x14ac:dyDescent="0.2">
      <c r="B171" s="1131"/>
      <c r="C171" s="1131"/>
      <c r="D171" s="1131"/>
      <c r="E171" s="1131"/>
      <c r="F171" s="1131"/>
      <c r="G171" s="1131"/>
      <c r="H171" s="1131"/>
      <c r="I171" s="1131"/>
      <c r="J171" s="1131"/>
    </row>
    <row r="172" spans="2:10" x14ac:dyDescent="0.2">
      <c r="B172" s="1131"/>
      <c r="C172" s="1131"/>
      <c r="D172" s="1131"/>
      <c r="E172" s="1131"/>
      <c r="F172" s="1131"/>
      <c r="G172" s="1131"/>
      <c r="H172" s="1131"/>
      <c r="I172" s="1131"/>
      <c r="J172" s="1131"/>
    </row>
    <row r="173" spans="2:10" x14ac:dyDescent="0.2">
      <c r="B173" s="1136" t="s">
        <v>254</v>
      </c>
      <c r="C173" s="1136"/>
      <c r="D173" s="1136"/>
      <c r="E173" s="1136"/>
      <c r="F173" s="1136"/>
      <c r="G173" s="1136"/>
      <c r="H173" s="1136"/>
      <c r="I173" s="1136"/>
      <c r="J173" s="1136"/>
    </row>
    <row r="174" spans="2:10" x14ac:dyDescent="0.2">
      <c r="B174" s="1136"/>
      <c r="C174" s="1136"/>
      <c r="D174" s="1136"/>
      <c r="E174" s="1136"/>
      <c r="F174" s="1136"/>
      <c r="G174" s="1136"/>
      <c r="H174" s="1136"/>
      <c r="I174" s="1136"/>
      <c r="J174" s="1136"/>
    </row>
    <row r="175" spans="2:10" x14ac:dyDescent="0.2">
      <c r="B175" s="1131" t="s">
        <v>267</v>
      </c>
      <c r="C175" s="1131"/>
      <c r="D175" s="1131"/>
      <c r="E175" s="1131"/>
      <c r="F175" s="1131"/>
      <c r="G175" s="1131"/>
      <c r="H175" s="1131"/>
      <c r="I175" s="1131"/>
      <c r="J175" s="1131"/>
    </row>
    <row r="176" spans="2:10" x14ac:dyDescent="0.2">
      <c r="B176" s="1131"/>
      <c r="C176" s="1131"/>
      <c r="D176" s="1131"/>
      <c r="E176" s="1131"/>
      <c r="F176" s="1131"/>
      <c r="G176" s="1131"/>
      <c r="H176" s="1131"/>
      <c r="I176" s="1131"/>
      <c r="J176" s="1131"/>
    </row>
    <row r="177" spans="2:10" x14ac:dyDescent="0.2">
      <c r="B177" s="1131"/>
      <c r="C177" s="1131"/>
      <c r="D177" s="1131"/>
      <c r="E177" s="1131"/>
      <c r="F177" s="1131"/>
      <c r="G177" s="1131"/>
      <c r="H177" s="1131"/>
      <c r="I177" s="1131"/>
      <c r="J177" s="1131"/>
    </row>
    <row r="178" spans="2:10" x14ac:dyDescent="0.2">
      <c r="B178" s="1131"/>
      <c r="C178" s="1131"/>
      <c r="D178" s="1131"/>
      <c r="E178" s="1131"/>
      <c r="F178" s="1131"/>
      <c r="G178" s="1131"/>
      <c r="H178" s="1131"/>
      <c r="I178" s="1131"/>
      <c r="J178" s="1131"/>
    </row>
    <row r="179" spans="2:10" x14ac:dyDescent="0.2">
      <c r="B179" s="1131"/>
      <c r="C179" s="1131"/>
      <c r="D179" s="1131"/>
      <c r="E179" s="1131"/>
      <c r="F179" s="1131"/>
      <c r="G179" s="1131"/>
      <c r="H179" s="1131"/>
      <c r="I179" s="1131"/>
      <c r="J179" s="1131"/>
    </row>
    <row r="180" spans="2:10" x14ac:dyDescent="0.2">
      <c r="B180" s="1131"/>
      <c r="C180" s="1131"/>
      <c r="D180" s="1131"/>
      <c r="E180" s="1131"/>
      <c r="F180" s="1131"/>
      <c r="G180" s="1131"/>
      <c r="H180" s="1131"/>
      <c r="I180" s="1131"/>
      <c r="J180" s="1131"/>
    </row>
    <row r="181" spans="2:10" x14ac:dyDescent="0.2">
      <c r="B181" s="1131"/>
      <c r="C181" s="1131"/>
      <c r="D181" s="1131"/>
      <c r="E181" s="1131"/>
      <c r="F181" s="1131"/>
      <c r="G181" s="1131"/>
      <c r="H181" s="1131"/>
      <c r="I181" s="1131"/>
      <c r="J181" s="1131"/>
    </row>
    <row r="182" spans="2:10" x14ac:dyDescent="0.2">
      <c r="B182" s="1131"/>
      <c r="C182" s="1131"/>
      <c r="D182" s="1131"/>
      <c r="E182" s="1131"/>
      <c r="F182" s="1131"/>
      <c r="G182" s="1131"/>
      <c r="H182" s="1131"/>
      <c r="I182" s="1131"/>
      <c r="J182" s="1131"/>
    </row>
    <row r="183" spans="2:10" x14ac:dyDescent="0.2">
      <c r="B183" s="1131"/>
      <c r="C183" s="1131"/>
      <c r="D183" s="1131"/>
      <c r="E183" s="1131"/>
      <c r="F183" s="1131"/>
      <c r="G183" s="1131"/>
      <c r="H183" s="1131"/>
      <c r="I183" s="1131"/>
      <c r="J183" s="1131"/>
    </row>
    <row r="184" spans="2:10" x14ac:dyDescent="0.2">
      <c r="B184" s="1131"/>
      <c r="C184" s="1131"/>
      <c r="D184" s="1131"/>
      <c r="E184" s="1131"/>
      <c r="F184" s="1131"/>
      <c r="G184" s="1131"/>
      <c r="H184" s="1131"/>
      <c r="I184" s="1131"/>
      <c r="J184" s="1131"/>
    </row>
    <row r="185" spans="2:10" x14ac:dyDescent="0.2">
      <c r="B185" s="1135" t="s">
        <v>268</v>
      </c>
      <c r="C185" s="1135"/>
      <c r="D185" s="1135"/>
      <c r="E185" s="1135"/>
      <c r="F185" s="1135"/>
      <c r="G185" s="1135"/>
      <c r="H185" s="1135"/>
      <c r="I185" s="1135"/>
      <c r="J185" s="1135"/>
    </row>
    <row r="186" spans="2:10" x14ac:dyDescent="0.2">
      <c r="B186" s="1135"/>
      <c r="C186" s="1135"/>
      <c r="D186" s="1135"/>
      <c r="E186" s="1135"/>
      <c r="F186" s="1135"/>
      <c r="G186" s="1135"/>
      <c r="H186" s="1135"/>
      <c r="I186" s="1135"/>
      <c r="J186" s="1135"/>
    </row>
    <row r="187" spans="2:10" x14ac:dyDescent="0.2">
      <c r="B187" s="1135"/>
      <c r="C187" s="1135"/>
      <c r="D187" s="1135"/>
      <c r="E187" s="1135"/>
      <c r="F187" s="1135"/>
      <c r="G187" s="1135"/>
      <c r="H187" s="1135"/>
      <c r="I187" s="1135"/>
      <c r="J187" s="1135"/>
    </row>
    <row r="188" spans="2:10" x14ac:dyDescent="0.2">
      <c r="B188" s="1135"/>
      <c r="C188" s="1135"/>
      <c r="D188" s="1135"/>
      <c r="E188" s="1135"/>
      <c r="F188" s="1135"/>
      <c r="G188" s="1135"/>
      <c r="H188" s="1135"/>
      <c r="I188" s="1135"/>
      <c r="J188" s="1135"/>
    </row>
    <row r="189" spans="2:10" x14ac:dyDescent="0.2">
      <c r="B189" s="1135"/>
      <c r="C189" s="1135"/>
      <c r="D189" s="1135"/>
      <c r="E189" s="1135"/>
      <c r="F189" s="1135"/>
      <c r="G189" s="1135"/>
      <c r="H189" s="1135"/>
      <c r="I189" s="1135"/>
      <c r="J189" s="1135"/>
    </row>
    <row r="190" spans="2:10" x14ac:dyDescent="0.2">
      <c r="B190" s="1135"/>
      <c r="C190" s="1135"/>
      <c r="D190" s="1135"/>
      <c r="E190" s="1135"/>
      <c r="F190" s="1135"/>
      <c r="G190" s="1135"/>
      <c r="H190" s="1135"/>
      <c r="I190" s="1135"/>
      <c r="J190" s="1135"/>
    </row>
    <row r="191" spans="2:10" ht="14.25" customHeight="1" x14ac:dyDescent="0.2">
      <c r="B191" s="1135"/>
      <c r="C191" s="1135"/>
      <c r="D191" s="1135"/>
      <c r="E191" s="1135"/>
      <c r="F191" s="1135"/>
      <c r="G191" s="1135"/>
      <c r="H191" s="1135"/>
      <c r="I191" s="1135"/>
      <c r="J191" s="1135"/>
    </row>
    <row r="192" spans="2:10" ht="14.25" customHeight="1" x14ac:dyDescent="0.2">
      <c r="B192" s="1135"/>
      <c r="C192" s="1135"/>
      <c r="D192" s="1135"/>
      <c r="E192" s="1135"/>
      <c r="F192" s="1135"/>
      <c r="G192" s="1135"/>
      <c r="H192" s="1135"/>
      <c r="I192" s="1135"/>
      <c r="J192" s="1135"/>
    </row>
    <row r="193" spans="2:10" x14ac:dyDescent="0.2">
      <c r="B193" s="1135"/>
      <c r="C193" s="1135"/>
      <c r="D193" s="1135"/>
      <c r="E193" s="1135"/>
      <c r="F193" s="1135"/>
      <c r="G193" s="1135"/>
      <c r="H193" s="1135"/>
      <c r="I193" s="1135"/>
      <c r="J193" s="1135"/>
    </row>
    <row r="194" spans="2:10" x14ac:dyDescent="0.2">
      <c r="B194" s="1137" t="s">
        <v>270</v>
      </c>
      <c r="C194" s="1137"/>
      <c r="D194" s="1137"/>
      <c r="E194" s="1137"/>
      <c r="F194" s="1137"/>
      <c r="G194" s="1137"/>
      <c r="H194" s="1137"/>
      <c r="I194" s="1137"/>
      <c r="J194" s="1137"/>
    </row>
    <row r="195" spans="2:10" x14ac:dyDescent="0.2">
      <c r="B195" s="1137"/>
      <c r="C195" s="1137"/>
      <c r="D195" s="1137"/>
      <c r="E195" s="1137"/>
      <c r="F195" s="1137"/>
      <c r="G195" s="1137"/>
      <c r="H195" s="1137"/>
      <c r="I195" s="1137"/>
      <c r="J195" s="1137"/>
    </row>
    <row r="196" spans="2:10" ht="14.25" customHeight="1" x14ac:dyDescent="0.2">
      <c r="B196" s="1137" t="s">
        <v>271</v>
      </c>
      <c r="C196" s="1137"/>
      <c r="D196" s="1137"/>
      <c r="E196" s="1137"/>
      <c r="F196" s="1137"/>
      <c r="G196" s="1137"/>
      <c r="H196" s="1137"/>
      <c r="I196" s="1137"/>
      <c r="J196" s="1137"/>
    </row>
    <row r="197" spans="2:10" ht="14.25" customHeight="1" x14ac:dyDescent="0.2">
      <c r="B197" s="1137"/>
      <c r="C197" s="1137"/>
      <c r="D197" s="1137"/>
      <c r="E197" s="1137"/>
      <c r="F197" s="1137"/>
      <c r="G197" s="1137"/>
      <c r="H197" s="1137"/>
      <c r="I197" s="1137"/>
      <c r="J197" s="1137"/>
    </row>
    <row r="198" spans="2:10" x14ac:dyDescent="0.2">
      <c r="B198" s="1137"/>
      <c r="C198" s="1137"/>
      <c r="D198" s="1137"/>
      <c r="E198" s="1137"/>
      <c r="F198" s="1137"/>
      <c r="G198" s="1137"/>
      <c r="H198" s="1137"/>
      <c r="I198" s="1137"/>
      <c r="J198" s="1137"/>
    </row>
    <row r="199" spans="2:10" x14ac:dyDescent="0.2">
      <c r="B199" s="1137" t="s">
        <v>272</v>
      </c>
      <c r="C199" s="1137"/>
      <c r="D199" s="1137"/>
      <c r="E199" s="1137"/>
      <c r="F199" s="1137"/>
      <c r="G199" s="1137"/>
      <c r="H199" s="1137"/>
      <c r="I199" s="1137"/>
      <c r="J199" s="1137"/>
    </row>
    <row r="200" spans="2:10" x14ac:dyDescent="0.2">
      <c r="B200" s="1137"/>
      <c r="C200" s="1137"/>
      <c r="D200" s="1137"/>
      <c r="E200" s="1137"/>
      <c r="F200" s="1137"/>
      <c r="G200" s="1137"/>
      <c r="H200" s="1137"/>
      <c r="I200" s="1137"/>
      <c r="J200" s="1137"/>
    </row>
    <row r="201" spans="2:10" x14ac:dyDescent="0.2">
      <c r="B201" s="1137" t="s">
        <v>273</v>
      </c>
      <c r="C201" s="1137"/>
      <c r="D201" s="1137"/>
      <c r="E201" s="1137"/>
      <c r="F201" s="1137"/>
      <c r="G201" s="1137"/>
      <c r="H201" s="1137"/>
      <c r="I201" s="1137"/>
      <c r="J201" s="1137"/>
    </row>
    <row r="202" spans="2:10" x14ac:dyDescent="0.2">
      <c r="B202" s="1137"/>
      <c r="C202" s="1137"/>
      <c r="D202" s="1137"/>
      <c r="E202" s="1137"/>
      <c r="F202" s="1137"/>
      <c r="G202" s="1137"/>
      <c r="H202" s="1137"/>
      <c r="I202" s="1137"/>
      <c r="J202" s="1137"/>
    </row>
    <row r="203" spans="2:10" x14ac:dyDescent="0.2">
      <c r="B203" s="1137"/>
      <c r="C203" s="1137"/>
      <c r="D203" s="1137"/>
      <c r="E203" s="1137"/>
      <c r="F203" s="1137"/>
      <c r="G203" s="1137"/>
      <c r="H203" s="1137"/>
      <c r="I203" s="1137"/>
      <c r="J203" s="1137"/>
    </row>
    <row r="204" spans="2:10" x14ac:dyDescent="0.2">
      <c r="B204" s="1137" t="s">
        <v>274</v>
      </c>
      <c r="C204" s="1137"/>
      <c r="D204" s="1137"/>
      <c r="E204" s="1137"/>
      <c r="F204" s="1137"/>
      <c r="G204" s="1137"/>
      <c r="H204" s="1137"/>
      <c r="I204" s="1137"/>
      <c r="J204" s="1137"/>
    </row>
    <row r="205" spans="2:10" x14ac:dyDescent="0.2">
      <c r="B205" s="1137"/>
      <c r="C205" s="1137"/>
      <c r="D205" s="1137"/>
      <c r="E205" s="1137"/>
      <c r="F205" s="1137"/>
      <c r="G205" s="1137"/>
      <c r="H205" s="1137"/>
      <c r="I205" s="1137"/>
      <c r="J205" s="1137"/>
    </row>
    <row r="206" spans="2:10" x14ac:dyDescent="0.2">
      <c r="B206" s="1137"/>
      <c r="C206" s="1137"/>
      <c r="D206" s="1137"/>
      <c r="E206" s="1137"/>
      <c r="F206" s="1137"/>
      <c r="G206" s="1137"/>
      <c r="H206" s="1137"/>
      <c r="I206" s="1137"/>
      <c r="J206" s="1137"/>
    </row>
    <row r="207" spans="2:10" x14ac:dyDescent="0.2">
      <c r="B207" s="1137" t="s">
        <v>275</v>
      </c>
      <c r="C207" s="1137"/>
      <c r="D207" s="1137"/>
      <c r="E207" s="1137"/>
      <c r="F207" s="1137"/>
      <c r="G207" s="1137"/>
      <c r="H207" s="1137"/>
      <c r="I207" s="1137"/>
      <c r="J207" s="1137"/>
    </row>
    <row r="208" spans="2:10" ht="15" x14ac:dyDescent="0.2">
      <c r="B208" s="1137"/>
      <c r="C208" s="1137"/>
      <c r="D208" s="1137"/>
      <c r="E208" s="1137"/>
      <c r="F208" s="1137"/>
      <c r="G208" s="1137"/>
      <c r="H208" s="1137"/>
      <c r="I208" s="1137"/>
      <c r="J208" s="1137"/>
    </row>
    <row r="209" spans="2:10" ht="15" x14ac:dyDescent="0.25">
      <c r="B209" s="107" t="s">
        <v>255</v>
      </c>
      <c r="C209" s="108"/>
      <c r="D209" s="108"/>
      <c r="E209" s="108"/>
      <c r="F209" s="108"/>
      <c r="G209" s="108"/>
      <c r="H209" s="108"/>
      <c r="I209" s="108"/>
      <c r="J209" s="108"/>
    </row>
    <row r="210" spans="2:10" x14ac:dyDescent="0.2">
      <c r="B210" s="1137" t="s">
        <v>256</v>
      </c>
      <c r="C210" s="1137"/>
      <c r="D210" s="1137"/>
      <c r="E210" s="1137"/>
      <c r="F210" s="1137"/>
      <c r="G210" s="1137"/>
      <c r="H210" s="1137"/>
      <c r="I210" s="1137"/>
      <c r="J210" s="1137"/>
    </row>
    <row r="211" spans="2:10" x14ac:dyDescent="0.2">
      <c r="B211" s="1137"/>
      <c r="C211" s="1137"/>
      <c r="D211" s="1137"/>
      <c r="E211" s="1137"/>
      <c r="F211" s="1137"/>
      <c r="G211" s="1137"/>
      <c r="H211" s="1137"/>
      <c r="I211" s="1137"/>
      <c r="J211" s="1137"/>
    </row>
    <row r="212" spans="2:10" ht="15" x14ac:dyDescent="0.2">
      <c r="B212" s="1137"/>
      <c r="C212" s="1137"/>
      <c r="D212" s="1137"/>
      <c r="E212" s="1137"/>
      <c r="F212" s="1137"/>
      <c r="G212" s="1137"/>
      <c r="H212" s="1137"/>
      <c r="I212" s="1137"/>
      <c r="J212" s="1137"/>
    </row>
    <row r="213" spans="2:10" ht="15" x14ac:dyDescent="0.25">
      <c r="B213" s="107" t="s">
        <v>257</v>
      </c>
      <c r="C213" s="108"/>
      <c r="D213" s="108"/>
      <c r="E213" s="108"/>
      <c r="F213" s="108"/>
      <c r="G213" s="108"/>
      <c r="H213" s="108"/>
      <c r="I213" s="108"/>
      <c r="J213" s="108"/>
    </row>
    <row r="214" spans="2:10" x14ac:dyDescent="0.2">
      <c r="B214" s="1137" t="s">
        <v>370</v>
      </c>
      <c r="C214" s="1137"/>
      <c r="D214" s="1137"/>
      <c r="E214" s="1137"/>
      <c r="F214" s="1137"/>
      <c r="G214" s="1137"/>
      <c r="H214" s="1137"/>
      <c r="I214" s="1137"/>
      <c r="J214" s="1137"/>
    </row>
    <row r="215" spans="2:10" x14ac:dyDescent="0.2">
      <c r="B215" s="1137"/>
      <c r="C215" s="1137"/>
      <c r="D215" s="1137"/>
      <c r="E215" s="1137"/>
      <c r="F215" s="1137"/>
      <c r="G215" s="1137"/>
      <c r="H215" s="1137"/>
      <c r="I215" s="1137"/>
      <c r="J215" s="1137"/>
    </row>
    <row r="216" spans="2:10" ht="15" x14ac:dyDescent="0.2">
      <c r="B216" s="1137"/>
      <c r="C216" s="1137"/>
      <c r="D216" s="1137"/>
      <c r="E216" s="1137"/>
      <c r="F216" s="1137"/>
      <c r="G216" s="1137"/>
      <c r="H216" s="1137"/>
      <c r="I216" s="1137"/>
      <c r="J216" s="1137"/>
    </row>
    <row r="217" spans="2:10" ht="15" x14ac:dyDescent="0.25">
      <c r="B217" s="107" t="s">
        <v>258</v>
      </c>
      <c r="C217" s="108"/>
      <c r="D217" s="108"/>
      <c r="E217" s="108"/>
      <c r="F217" s="108"/>
      <c r="G217" s="108"/>
      <c r="H217" s="108"/>
      <c r="I217" s="108"/>
      <c r="J217" s="108"/>
    </row>
    <row r="218" spans="2:10" x14ac:dyDescent="0.2">
      <c r="B218" s="1137" t="s">
        <v>369</v>
      </c>
      <c r="C218" s="1137"/>
      <c r="D218" s="1137"/>
      <c r="E218" s="1137"/>
      <c r="F218" s="1137"/>
      <c r="G218" s="1137"/>
      <c r="H218" s="1137"/>
      <c r="I218" s="1137"/>
      <c r="J218" s="1137"/>
    </row>
    <row r="219" spans="2:10" x14ac:dyDescent="0.2">
      <c r="B219" s="1137"/>
      <c r="C219" s="1137"/>
      <c r="D219" s="1137"/>
      <c r="E219" s="1137"/>
      <c r="F219" s="1137"/>
      <c r="G219" s="1137"/>
      <c r="H219" s="1137"/>
      <c r="I219" s="1137"/>
      <c r="J219" s="1137"/>
    </row>
    <row r="220" spans="2:10" ht="15" x14ac:dyDescent="0.2">
      <c r="B220" s="1137"/>
      <c r="C220" s="1137"/>
      <c r="D220" s="1137"/>
      <c r="E220" s="1137"/>
      <c r="F220" s="1137"/>
      <c r="G220" s="1137"/>
      <c r="H220" s="1137"/>
      <c r="I220" s="1137"/>
      <c r="J220" s="1137"/>
    </row>
    <row r="221" spans="2:10" ht="15" x14ac:dyDescent="0.25">
      <c r="B221" s="107" t="s">
        <v>366</v>
      </c>
      <c r="C221" s="108"/>
      <c r="D221" s="108"/>
      <c r="E221" s="108"/>
      <c r="F221" s="108"/>
      <c r="G221" s="108"/>
      <c r="H221" s="108"/>
      <c r="I221" s="108"/>
      <c r="J221" s="108"/>
    </row>
    <row r="222" spans="2:10" x14ac:dyDescent="0.2">
      <c r="B222" s="1137" t="s">
        <v>371</v>
      </c>
      <c r="C222" s="1137"/>
      <c r="D222" s="1137"/>
      <c r="E222" s="1137"/>
      <c r="F222" s="1137"/>
      <c r="G222" s="1137"/>
      <c r="H222" s="1137"/>
      <c r="I222" s="1137"/>
      <c r="J222" s="1137"/>
    </row>
    <row r="223" spans="2:10" x14ac:dyDescent="0.2">
      <c r="B223" s="1137"/>
      <c r="C223" s="1137"/>
      <c r="D223" s="1137"/>
      <c r="E223" s="1137"/>
      <c r="F223" s="1137"/>
      <c r="G223" s="1137"/>
      <c r="H223" s="1137"/>
      <c r="I223" s="1137"/>
      <c r="J223" s="1137"/>
    </row>
    <row r="224" spans="2:10" x14ac:dyDescent="0.2">
      <c r="B224" s="1137"/>
      <c r="C224" s="1137"/>
      <c r="D224" s="1137"/>
      <c r="E224" s="1137"/>
      <c r="F224" s="1137"/>
      <c r="G224" s="1137"/>
      <c r="H224" s="1137"/>
      <c r="I224" s="1137"/>
      <c r="J224" s="1137"/>
    </row>
    <row r="225" spans="2:10" x14ac:dyDescent="0.2">
      <c r="B225" s="1137"/>
      <c r="C225" s="1137"/>
      <c r="D225" s="1137"/>
      <c r="E225" s="1137"/>
      <c r="F225" s="1137"/>
      <c r="G225" s="1137"/>
      <c r="H225" s="1137"/>
      <c r="I225" s="1137"/>
      <c r="J225" s="1137"/>
    </row>
    <row r="226" spans="2:10" x14ac:dyDescent="0.2">
      <c r="B226" s="1137"/>
      <c r="C226" s="1137"/>
      <c r="D226" s="1137"/>
      <c r="E226" s="1137"/>
      <c r="F226" s="1137"/>
      <c r="G226" s="1137"/>
      <c r="H226" s="1137"/>
      <c r="I226" s="1137"/>
      <c r="J226" s="1137"/>
    </row>
    <row r="227" spans="2:10" x14ac:dyDescent="0.2">
      <c r="B227" s="1137"/>
      <c r="C227" s="1137"/>
      <c r="D227" s="1137"/>
      <c r="E227" s="1137"/>
      <c r="F227" s="1137"/>
      <c r="G227" s="1137"/>
      <c r="H227" s="1137"/>
      <c r="I227" s="1137"/>
      <c r="J227" s="1137"/>
    </row>
    <row r="228" spans="2:10" ht="15" x14ac:dyDescent="0.2">
      <c r="B228" s="1137"/>
      <c r="C228" s="1137"/>
      <c r="D228" s="1137"/>
      <c r="E228" s="1137"/>
      <c r="F228" s="1137"/>
      <c r="G228" s="1137"/>
      <c r="H228" s="1137"/>
      <c r="I228" s="1137"/>
      <c r="J228" s="1137"/>
    </row>
    <row r="229" spans="2:10" ht="15" x14ac:dyDescent="0.25">
      <c r="B229" s="107" t="s">
        <v>367</v>
      </c>
      <c r="C229" s="108"/>
      <c r="D229" s="108"/>
      <c r="E229" s="108"/>
      <c r="F229" s="108"/>
      <c r="G229" s="108"/>
      <c r="H229" s="108"/>
      <c r="I229" s="108"/>
      <c r="J229" s="108"/>
    </row>
    <row r="230" spans="2:10" x14ac:dyDescent="0.2">
      <c r="B230" s="1137" t="s">
        <v>544</v>
      </c>
      <c r="C230" s="1137"/>
      <c r="D230" s="1137"/>
      <c r="E230" s="1137"/>
      <c r="F230" s="1137"/>
      <c r="G230" s="1137"/>
      <c r="H230" s="1137"/>
      <c r="I230" s="1137"/>
      <c r="J230" s="1137"/>
    </row>
    <row r="231" spans="2:10" x14ac:dyDescent="0.2">
      <c r="B231" s="1137"/>
      <c r="C231" s="1137"/>
      <c r="D231" s="1137"/>
      <c r="E231" s="1137"/>
      <c r="F231" s="1137"/>
      <c r="G231" s="1137"/>
      <c r="H231" s="1137"/>
      <c r="I231" s="1137"/>
      <c r="J231" s="1137"/>
    </row>
    <row r="232" spans="2:10" x14ac:dyDescent="0.2">
      <c r="B232" s="1137"/>
      <c r="C232" s="1137"/>
      <c r="D232" s="1137"/>
      <c r="E232" s="1137"/>
      <c r="F232" s="1137"/>
      <c r="G232" s="1137"/>
      <c r="H232" s="1137"/>
      <c r="I232" s="1137"/>
      <c r="J232" s="1137"/>
    </row>
    <row r="233" spans="2:10" ht="15" x14ac:dyDescent="0.2">
      <c r="B233" s="1137"/>
      <c r="C233" s="1137"/>
      <c r="D233" s="1137"/>
      <c r="E233" s="1137"/>
      <c r="F233" s="1137"/>
      <c r="G233" s="1137"/>
      <c r="H233" s="1137"/>
      <c r="I233" s="1137"/>
      <c r="J233" s="1137"/>
    </row>
    <row r="234" spans="2:10" ht="15" x14ac:dyDescent="0.25">
      <c r="B234" s="107" t="s">
        <v>365</v>
      </c>
      <c r="C234" s="108"/>
      <c r="D234" s="108"/>
      <c r="E234" s="108"/>
      <c r="F234" s="108"/>
      <c r="G234" s="108"/>
      <c r="H234" s="108"/>
      <c r="I234" s="108"/>
      <c r="J234" s="108"/>
    </row>
    <row r="235" spans="2:10" x14ac:dyDescent="0.2">
      <c r="B235" s="1137" t="s">
        <v>368</v>
      </c>
      <c r="C235" s="1137"/>
      <c r="D235" s="1137"/>
      <c r="E235" s="1137"/>
      <c r="F235" s="1137"/>
      <c r="G235" s="1137"/>
      <c r="H235" s="1137"/>
      <c r="I235" s="1137"/>
      <c r="J235" s="1137"/>
    </row>
    <row r="236" spans="2:10" x14ac:dyDescent="0.2">
      <c r="B236" s="1137"/>
      <c r="C236" s="1137"/>
      <c r="D236" s="1137"/>
      <c r="E236" s="1137"/>
      <c r="F236" s="1137"/>
      <c r="G236" s="1137"/>
      <c r="H236" s="1137"/>
      <c r="I236" s="1137"/>
      <c r="J236" s="1137"/>
    </row>
    <row r="237" spans="2:10" x14ac:dyDescent="0.2">
      <c r="B237" s="1137"/>
      <c r="C237" s="1137"/>
      <c r="D237" s="1137"/>
      <c r="E237" s="1137"/>
      <c r="F237" s="1137"/>
      <c r="G237" s="1137"/>
      <c r="H237" s="1137"/>
      <c r="I237" s="1137"/>
      <c r="J237" s="1137"/>
    </row>
    <row r="238" spans="2:10" ht="15" x14ac:dyDescent="0.2">
      <c r="B238" s="1137"/>
      <c r="C238" s="1137"/>
      <c r="D238" s="1137"/>
      <c r="E238" s="1137"/>
      <c r="F238" s="1137"/>
      <c r="G238" s="1137"/>
      <c r="H238" s="1137"/>
      <c r="I238" s="1137"/>
      <c r="J238" s="1137"/>
    </row>
  </sheetData>
  <sheetProtection algorithmName="SHA-512" hashValue="udXl2m/GRr9kASBDVl8vzpaFYsKHGJCES2nDH07DO3fWWb4EmfECKtgZopvNlopRPzzbMoEmMC+LRdbLCowJAw==" saltValue="wb4cP7ZTsWJDVoN0e3E5/Q==" spinCount="100000" sheet="1" selectLockedCells="1" selectUnlockedCells="1"/>
  <mergeCells count="35">
    <mergeCell ref="B207:J208"/>
    <mergeCell ref="B222:J228"/>
    <mergeCell ref="B235:J238"/>
    <mergeCell ref="B194:J195"/>
    <mergeCell ref="B196:J198"/>
    <mergeCell ref="B199:J200"/>
    <mergeCell ref="B201:J203"/>
    <mergeCell ref="B204:J206"/>
    <mergeCell ref="B230:J233"/>
    <mergeCell ref="B218:J220"/>
    <mergeCell ref="B214:J216"/>
    <mergeCell ref="B210:J212"/>
    <mergeCell ref="B185:J193"/>
    <mergeCell ref="B149:J153"/>
    <mergeCell ref="B155:J157"/>
    <mergeCell ref="B104:J115"/>
    <mergeCell ref="B118:J123"/>
    <mergeCell ref="B140:J147"/>
    <mergeCell ref="B162:J165"/>
    <mergeCell ref="B166:J172"/>
    <mergeCell ref="B173:J174"/>
    <mergeCell ref="B175:J184"/>
    <mergeCell ref="B158:J160"/>
    <mergeCell ref="B68:J77"/>
    <mergeCell ref="B124:J129"/>
    <mergeCell ref="B131:J138"/>
    <mergeCell ref="B57:J67"/>
    <mergeCell ref="B1:J3"/>
    <mergeCell ref="B6:J8"/>
    <mergeCell ref="B10:J21"/>
    <mergeCell ref="B33:J44"/>
    <mergeCell ref="B47:J56"/>
    <mergeCell ref="B91:J102"/>
    <mergeCell ref="B78:J89"/>
    <mergeCell ref="B22:J32"/>
  </mergeCells>
  <pageMargins left="0.25" right="0.25" top="0.75" bottom="0.75" header="0.3" footer="0.3"/>
  <pageSetup fitToHeight="0" orientation="portrait" r:id="rId1"/>
  <rowBreaks count="4" manualBreakCount="4">
    <brk id="44" min="1" max="9" man="1"/>
    <brk id="89" min="1" max="9" man="1"/>
    <brk id="138" min="1" max="9" man="1"/>
    <brk id="193" min="1"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FFC000"/>
  </sheetPr>
  <dimension ref="B2:X166"/>
  <sheetViews>
    <sheetView showGridLines="0" topLeftCell="B75" zoomScale="120" zoomScaleNormal="120" workbookViewId="0">
      <selection activeCell="M111" sqref="M111"/>
    </sheetView>
  </sheetViews>
  <sheetFormatPr defaultColWidth="9.28515625" defaultRowHeight="12.75" x14ac:dyDescent="0.2"/>
  <cols>
    <col min="1" max="1" width="9.28515625" style="23"/>
    <col min="2" max="6" width="10.7109375" style="23" customWidth="1"/>
    <col min="7" max="16384" width="9.28515625" style="23"/>
  </cols>
  <sheetData>
    <row r="2" spans="2:16" ht="23.25" x14ac:dyDescent="0.2">
      <c r="B2" s="1167" t="s">
        <v>459</v>
      </c>
      <c r="C2" s="1167"/>
      <c r="D2" s="1167"/>
      <c r="E2" s="1167"/>
      <c r="F2" s="1167"/>
      <c r="G2" s="1167"/>
      <c r="H2" s="1167"/>
      <c r="I2" s="1168"/>
      <c r="J2" s="1168"/>
      <c r="K2" s="1168"/>
      <c r="L2" s="1168"/>
      <c r="M2" s="1168"/>
      <c r="N2" s="1168"/>
    </row>
    <row r="4" spans="2:16" x14ac:dyDescent="0.2">
      <c r="B4" s="24" t="s">
        <v>457</v>
      </c>
      <c r="C4" s="24"/>
      <c r="D4" s="24"/>
      <c r="E4" s="24"/>
      <c r="F4" s="24"/>
      <c r="G4" s="24"/>
      <c r="H4" s="24"/>
      <c r="I4" s="24"/>
      <c r="J4" s="24"/>
    </row>
    <row r="5" spans="2:16" x14ac:dyDescent="0.2">
      <c r="B5" s="24" t="s">
        <v>458</v>
      </c>
      <c r="C5" s="24"/>
      <c r="D5" s="24"/>
      <c r="E5" s="24"/>
      <c r="F5" s="24"/>
      <c r="G5" s="24"/>
      <c r="H5" s="24"/>
      <c r="I5" s="24"/>
      <c r="J5" s="24"/>
    </row>
    <row r="6" spans="2:16" x14ac:dyDescent="0.2">
      <c r="I6" s="24"/>
      <c r="J6" s="24"/>
    </row>
    <row r="7" spans="2:16" x14ac:dyDescent="0.2">
      <c r="B7" s="25" t="s">
        <v>453</v>
      </c>
      <c r="C7" s="24"/>
      <c r="D7" s="24"/>
      <c r="E7" s="24"/>
      <c r="F7" s="24"/>
      <c r="G7" s="24"/>
      <c r="H7" s="24"/>
      <c r="I7" s="24"/>
      <c r="J7" s="24"/>
      <c r="K7" s="24"/>
      <c r="L7" s="24"/>
      <c r="M7" s="24"/>
    </row>
    <row r="8" spans="2:16" ht="13.5" thickBot="1" x14ac:dyDescent="0.25">
      <c r="B8" s="25"/>
      <c r="C8" s="24"/>
      <c r="D8" s="24"/>
      <c r="E8" s="24"/>
      <c r="F8" s="24"/>
      <c r="G8" s="24"/>
      <c r="H8" s="24"/>
      <c r="I8" s="24"/>
      <c r="J8" s="24"/>
      <c r="K8" s="24"/>
      <c r="L8" s="24"/>
      <c r="M8" s="24"/>
    </row>
    <row r="9" spans="2:16" ht="6.75" customHeight="1" thickTop="1" x14ac:dyDescent="0.2">
      <c r="B9" s="286"/>
      <c r="C9" s="287"/>
      <c r="D9" s="287"/>
      <c r="E9" s="287"/>
      <c r="F9" s="288"/>
      <c r="G9" s="24"/>
      <c r="H9" s="286"/>
      <c r="I9" s="287"/>
      <c r="J9" s="287"/>
      <c r="K9" s="287"/>
      <c r="L9" s="287"/>
      <c r="M9" s="287"/>
      <c r="N9" s="279"/>
    </row>
    <row r="10" spans="2:16" ht="19.5" customHeight="1" x14ac:dyDescent="0.2">
      <c r="B10" s="1169" t="s">
        <v>81</v>
      </c>
      <c r="C10" s="1170"/>
      <c r="D10" s="1170"/>
      <c r="E10" s="1170"/>
      <c r="F10" s="1171"/>
      <c r="G10" s="271"/>
      <c r="H10" s="1169" t="s">
        <v>84</v>
      </c>
      <c r="I10" s="1170"/>
      <c r="J10" s="1170"/>
      <c r="K10" s="1170"/>
      <c r="L10" s="1170"/>
      <c r="M10" s="1170"/>
      <c r="N10" s="1171"/>
    </row>
    <row r="11" spans="2:16" ht="12.75" customHeight="1" x14ac:dyDescent="0.2">
      <c r="B11" s="259"/>
      <c r="C11" s="26"/>
      <c r="D11" s="26"/>
      <c r="E11" s="26"/>
      <c r="F11" s="265"/>
      <c r="G11" s="272"/>
      <c r="H11" s="1181" t="s">
        <v>85</v>
      </c>
      <c r="I11" s="1182"/>
      <c r="J11" s="1182"/>
      <c r="K11" s="1182"/>
      <c r="L11" s="1183" t="b">
        <f>IF(Data_ProjectStartDate&gt;Var_FiscalYearCrossoverDate,TRUE,FALSE)</f>
        <v>0</v>
      </c>
      <c r="M11" s="27"/>
      <c r="N11" s="266"/>
    </row>
    <row r="12" spans="2:16" ht="12.75" customHeight="1" x14ac:dyDescent="0.2">
      <c r="B12" s="79" t="s">
        <v>83</v>
      </c>
      <c r="C12" s="28"/>
      <c r="D12" s="1179">
        <v>45839</v>
      </c>
      <c r="E12" s="1180"/>
      <c r="F12" s="266"/>
      <c r="G12" s="24"/>
      <c r="H12" s="1181"/>
      <c r="I12" s="1182"/>
      <c r="J12" s="1182"/>
      <c r="K12" s="1182"/>
      <c r="L12" s="1184"/>
      <c r="M12" s="27"/>
      <c r="N12" s="80"/>
    </row>
    <row r="13" spans="2:16" ht="12.75" customHeight="1" x14ac:dyDescent="0.2">
      <c r="B13" s="79" t="s">
        <v>166</v>
      </c>
      <c r="C13" s="28"/>
      <c r="D13" s="1177">
        <v>45658</v>
      </c>
      <c r="E13" s="1178"/>
      <c r="F13" s="266"/>
      <c r="G13" s="24"/>
      <c r="H13" s="1181"/>
      <c r="I13" s="1182"/>
      <c r="J13" s="1182"/>
      <c r="K13" s="1182"/>
      <c r="L13" s="1185"/>
      <c r="M13" s="27"/>
      <c r="N13" s="80"/>
    </row>
    <row r="14" spans="2:16" ht="12.75" customHeight="1" x14ac:dyDescent="0.2">
      <c r="B14" s="79" t="s">
        <v>173</v>
      </c>
      <c r="C14" s="28"/>
      <c r="D14" s="1177">
        <v>47849</v>
      </c>
      <c r="E14" s="1178"/>
      <c r="F14" s="266"/>
      <c r="G14" s="24"/>
      <c r="H14" s="273"/>
      <c r="I14" s="30"/>
      <c r="J14" s="30"/>
      <c r="K14" s="30"/>
      <c r="L14" s="31"/>
      <c r="M14" s="31"/>
      <c r="N14" s="80"/>
    </row>
    <row r="15" spans="2:16" s="33" customFormat="1" ht="12.75" customHeight="1" x14ac:dyDescent="0.2">
      <c r="B15" s="79" t="s">
        <v>82</v>
      </c>
      <c r="C15" s="29"/>
      <c r="D15" s="1175">
        <v>46203</v>
      </c>
      <c r="E15" s="1176"/>
      <c r="F15" s="267"/>
      <c r="G15" s="25"/>
      <c r="H15" s="1172" t="s">
        <v>215</v>
      </c>
      <c r="I15" s="1173"/>
      <c r="J15" s="1173"/>
      <c r="K15" s="1174"/>
      <c r="L15" s="32">
        <v>2</v>
      </c>
      <c r="M15" s="27"/>
      <c r="N15" s="274"/>
    </row>
    <row r="16" spans="2:16" ht="12.75" customHeight="1" thickBot="1" x14ac:dyDescent="0.25">
      <c r="B16" s="268"/>
      <c r="C16" s="269"/>
      <c r="D16" s="269"/>
      <c r="E16" s="269"/>
      <c r="F16" s="270"/>
      <c r="G16" s="24"/>
      <c r="H16" s="275"/>
      <c r="I16" s="276"/>
      <c r="J16" s="276"/>
      <c r="K16" s="276"/>
      <c r="L16" s="81"/>
      <c r="M16" s="81"/>
      <c r="N16" s="82"/>
      <c r="P16" s="24"/>
    </row>
    <row r="17" spans="2:14" ht="14.25" thickTop="1" thickBot="1" x14ac:dyDescent="0.25"/>
    <row r="18" spans="2:14" ht="6.75" customHeight="1" thickTop="1" x14ac:dyDescent="0.2">
      <c r="B18" s="280" t="s">
        <v>167</v>
      </c>
      <c r="C18" s="278"/>
      <c r="D18" s="278"/>
      <c r="E18" s="278"/>
      <c r="F18" s="278"/>
      <c r="G18" s="278"/>
      <c r="H18" s="278"/>
      <c r="I18" s="278"/>
      <c r="J18" s="278"/>
      <c r="K18" s="278"/>
      <c r="L18" s="278"/>
      <c r="M18" s="278"/>
      <c r="N18" s="279"/>
    </row>
    <row r="19" spans="2:14" ht="19.5" customHeight="1" x14ac:dyDescent="0.2">
      <c r="B19" s="1156" t="s">
        <v>50</v>
      </c>
      <c r="C19" s="1157"/>
      <c r="D19" s="1157"/>
      <c r="E19" s="1157"/>
      <c r="F19" s="1157"/>
      <c r="G19" s="1157"/>
      <c r="H19" s="1157"/>
      <c r="I19" s="1157"/>
      <c r="J19" s="1157"/>
      <c r="K19" s="1157"/>
      <c r="L19" s="1157"/>
      <c r="M19" s="1157"/>
      <c r="N19" s="1158"/>
    </row>
    <row r="20" spans="2:14" x14ac:dyDescent="0.2">
      <c r="B20" s="34"/>
      <c r="C20" s="35"/>
      <c r="D20" s="35"/>
      <c r="E20" s="35"/>
      <c r="F20" s="35"/>
      <c r="G20" s="35"/>
      <c r="H20" s="35"/>
      <c r="I20" s="1138" t="s">
        <v>51</v>
      </c>
      <c r="J20" s="1138"/>
      <c r="K20" s="1154">
        <v>45728</v>
      </c>
      <c r="L20" s="1155"/>
      <c r="M20" s="37"/>
      <c r="N20" s="38"/>
    </row>
    <row r="21" spans="2:14" ht="42.75" customHeight="1" x14ac:dyDescent="0.2">
      <c r="B21" s="1142" t="s">
        <v>547</v>
      </c>
      <c r="C21" s="1143"/>
      <c r="D21" s="1143"/>
      <c r="E21" s="1143"/>
      <c r="F21" s="1143"/>
      <c r="G21" s="1143"/>
      <c r="H21" s="1143"/>
      <c r="I21" s="1143"/>
      <c r="J21" s="1143"/>
      <c r="K21" s="1143"/>
      <c r="L21" s="1143"/>
      <c r="M21" s="1143"/>
      <c r="N21" s="1144"/>
    </row>
    <row r="22" spans="2:14" ht="12.75" customHeight="1" x14ac:dyDescent="0.2">
      <c r="B22" s="39"/>
      <c r="C22" s="1139" t="s">
        <v>513</v>
      </c>
      <c r="D22" s="1140"/>
      <c r="E22" s="1140"/>
      <c r="F22" s="1141"/>
      <c r="G22" s="343">
        <v>0</v>
      </c>
      <c r="H22" s="1139" t="s">
        <v>512</v>
      </c>
      <c r="I22" s="1140"/>
      <c r="J22" s="1140"/>
      <c r="K22" s="1141"/>
      <c r="L22" s="342">
        <f>IF(Var_FiscalYearCrossover,G22*Result_InflationYears,0)</f>
        <v>0</v>
      </c>
      <c r="M22" s="37"/>
      <c r="N22" s="40"/>
    </row>
    <row r="23" spans="2:14" ht="12.75" customHeight="1" x14ac:dyDescent="0.2">
      <c r="B23" s="39"/>
      <c r="C23" s="1139" t="s">
        <v>517</v>
      </c>
      <c r="D23" s="1140"/>
      <c r="E23" s="1140"/>
      <c r="F23" s="1141"/>
      <c r="G23" s="343">
        <v>0.01</v>
      </c>
      <c r="H23" s="1139" t="s">
        <v>518</v>
      </c>
      <c r="I23" s="1140"/>
      <c r="J23" s="1140"/>
      <c r="K23" s="1141"/>
      <c r="L23" s="342">
        <f>IF(Var_FiscalYearCrossover,G23*Result_InflationYears,0)</f>
        <v>0</v>
      </c>
      <c r="M23" s="37"/>
      <c r="N23" s="40"/>
    </row>
    <row r="24" spans="2:14" ht="12.75" customHeight="1" x14ac:dyDescent="0.2">
      <c r="B24" s="39"/>
      <c r="C24" s="1139" t="s">
        <v>515</v>
      </c>
      <c r="D24" s="1140"/>
      <c r="E24" s="1140"/>
      <c r="F24" s="1141"/>
      <c r="G24" s="343">
        <v>0.01</v>
      </c>
      <c r="H24" s="1139" t="s">
        <v>514</v>
      </c>
      <c r="I24" s="1140"/>
      <c r="J24" s="1140"/>
      <c r="K24" s="1141"/>
      <c r="L24" s="342">
        <f>IF(Var_FiscalYearCrossover,G24*Result_InflationYears,0)</f>
        <v>0</v>
      </c>
      <c r="M24" s="37"/>
      <c r="N24" s="40"/>
    </row>
    <row r="25" spans="2:14" ht="12.75" customHeight="1" x14ac:dyDescent="0.2">
      <c r="B25" s="39"/>
      <c r="C25" s="314"/>
      <c r="D25" s="314"/>
      <c r="E25" s="314"/>
      <c r="F25" s="315"/>
      <c r="G25" s="315"/>
      <c r="H25" s="314"/>
      <c r="I25" s="314"/>
      <c r="J25" s="314"/>
      <c r="K25" s="316"/>
      <c r="L25" s="316"/>
      <c r="M25" s="37"/>
      <c r="N25" s="40"/>
    </row>
    <row r="26" spans="2:14" x14ac:dyDescent="0.2">
      <c r="B26" s="39"/>
      <c r="C26" s="41"/>
      <c r="D26" s="41"/>
      <c r="E26" s="41"/>
      <c r="F26" s="345" t="s">
        <v>520</v>
      </c>
      <c r="G26" s="60" t="str">
        <f>CONCATENATE("July ",YEAR($D$12))</f>
        <v>July 2025</v>
      </c>
      <c r="H26" s="60" t="str">
        <f>CONCATENATE("July ",YEAR($D$12)+IF(Var_FiscalYearCrossover,Result_InflationYears,0))</f>
        <v>July 2025</v>
      </c>
      <c r="I26" s="60" t="str">
        <f>CONCATENATE("July ",YEAR($D$12)+1+IF(Var_FiscalYearCrossover,Result_InflationYears,0))</f>
        <v>July 2026</v>
      </c>
      <c r="J26" s="61" t="str">
        <f>CONCATENATE("July ",YEAR($D$12)+2+IF(Var_FiscalYearCrossover,Result_InflationYears,0))</f>
        <v>July 2027</v>
      </c>
      <c r="K26" s="61" t="str">
        <f>CONCATENATE("July ",YEAR($D$12)+3+IF(Var_FiscalYearCrossover,Result_InflationYears,0))</f>
        <v>July 2028</v>
      </c>
      <c r="L26" s="61" t="str">
        <f>CONCATENATE("July ",YEAR($D$12)+4+IF(Var_FiscalYearCrossover,Result_InflationYears,0))</f>
        <v>July 2029</v>
      </c>
      <c r="M26" s="61" t="str">
        <f>CONCATENATE("July ",YEAR($D$12)+5+IF(Var_FiscalYearCrossover,Result_InflationYears,0))</f>
        <v>July 2030</v>
      </c>
      <c r="N26" s="40"/>
    </row>
    <row r="27" spans="2:14" x14ac:dyDescent="0.2">
      <c r="B27" s="39"/>
      <c r="C27" s="41"/>
      <c r="D27" s="41"/>
      <c r="E27" s="41"/>
      <c r="F27" s="41"/>
      <c r="G27" s="41"/>
      <c r="H27" s="42" t="s">
        <v>53</v>
      </c>
      <c r="I27" s="42" t="s">
        <v>54</v>
      </c>
      <c r="J27" s="42" t="s">
        <v>55</v>
      </c>
      <c r="K27" s="42" t="s">
        <v>56</v>
      </c>
      <c r="L27" s="43" t="s">
        <v>57</v>
      </c>
      <c r="M27" s="44" t="s">
        <v>224</v>
      </c>
      <c r="N27" s="40"/>
    </row>
    <row r="28" spans="2:14" x14ac:dyDescent="0.2">
      <c r="B28" s="39"/>
      <c r="C28" s="41"/>
      <c r="D28" s="41"/>
      <c r="E28" s="41"/>
      <c r="F28" s="345" t="s">
        <v>516</v>
      </c>
      <c r="G28" s="41"/>
      <c r="H28" s="344" t="str">
        <f>CONCATENATE(TEXT(L22,"0%"), "/+", TEXT(L23,"0%"),"/", TEXT(L24,"0%"))</f>
        <v>0%/+0%/0%</v>
      </c>
      <c r="I28" s="344" t="str">
        <f>CONCATENATE(TEXT($G$22,"0%"), "/+",TEXT($G$23,"0%"),"/", TEXT($G$24,"0%"))</f>
        <v>0%/+1%/1%</v>
      </c>
      <c r="J28" s="344" t="str">
        <f t="shared" ref="J28:M28" si="0">CONCATENATE(TEXT($G$22,"0%"), "/+",TEXT($G$23,"0%"),"/", TEXT($G$24,"0%"))</f>
        <v>0%/+1%/1%</v>
      </c>
      <c r="K28" s="344" t="str">
        <f t="shared" si="0"/>
        <v>0%/+1%/1%</v>
      </c>
      <c r="L28" s="344" t="str">
        <f t="shared" si="0"/>
        <v>0%/+1%/1%</v>
      </c>
      <c r="M28" s="344" t="str">
        <f t="shared" si="0"/>
        <v>0%/+1%/1%</v>
      </c>
      <c r="N28" s="40"/>
    </row>
    <row r="29" spans="2:14" x14ac:dyDescent="0.2">
      <c r="B29" s="283" t="s">
        <v>58</v>
      </c>
      <c r="C29" s="46"/>
      <c r="D29" s="46"/>
      <c r="E29" s="46"/>
      <c r="F29" s="46"/>
      <c r="G29" s="47">
        <v>0.05</v>
      </c>
      <c r="H29" s="326">
        <f>G29+G29*($L$22)</f>
        <v>0.05</v>
      </c>
      <c r="I29" s="327">
        <f>H29+H29*($G$22)</f>
        <v>0.05</v>
      </c>
      <c r="J29" s="327">
        <f t="shared" ref="J29:M29" si="1">I29+I29*($G$22)</f>
        <v>0.05</v>
      </c>
      <c r="K29" s="327">
        <f t="shared" si="1"/>
        <v>0.05</v>
      </c>
      <c r="L29" s="327">
        <f t="shared" si="1"/>
        <v>0.05</v>
      </c>
      <c r="M29" s="328">
        <f t="shared" si="1"/>
        <v>0.05</v>
      </c>
      <c r="N29" s="48"/>
    </row>
    <row r="30" spans="2:14" x14ac:dyDescent="0.2">
      <c r="B30" s="283" t="s">
        <v>59</v>
      </c>
      <c r="C30" s="46"/>
      <c r="D30" s="46"/>
      <c r="E30" s="46"/>
      <c r="F30" s="46"/>
      <c r="G30" s="49">
        <v>0.36499999999999999</v>
      </c>
      <c r="H30" s="329">
        <f>G30+G30*($L$23)</f>
        <v>0.36499999999999999</v>
      </c>
      <c r="I30" s="330">
        <f t="shared" ref="I30:M31" si="2">H30+H30*($G$23)</f>
        <v>0.36899999999999999</v>
      </c>
      <c r="J30" s="330">
        <f t="shared" si="2"/>
        <v>0.373</v>
      </c>
      <c r="K30" s="330">
        <f t="shared" si="2"/>
        <v>0.377</v>
      </c>
      <c r="L30" s="330">
        <f t="shared" si="2"/>
        <v>0.38100000000000001</v>
      </c>
      <c r="M30" s="331">
        <f t="shared" si="2"/>
        <v>0.38500000000000001</v>
      </c>
      <c r="N30" s="48"/>
    </row>
    <row r="31" spans="2:14" x14ac:dyDescent="0.2">
      <c r="B31" s="283" t="s">
        <v>60</v>
      </c>
      <c r="C31" s="46"/>
      <c r="D31" s="46"/>
      <c r="E31" s="46"/>
      <c r="F31" s="46"/>
      <c r="G31" s="49">
        <v>0.36499999999999999</v>
      </c>
      <c r="H31" s="329">
        <f>G31+G31*($L$23)</f>
        <v>0.36499999999999999</v>
      </c>
      <c r="I31" s="330">
        <f t="shared" si="2"/>
        <v>0.36899999999999999</v>
      </c>
      <c r="J31" s="330">
        <f t="shared" si="2"/>
        <v>0.373</v>
      </c>
      <c r="K31" s="330">
        <f t="shared" si="2"/>
        <v>0.377</v>
      </c>
      <c r="L31" s="330">
        <f t="shared" si="2"/>
        <v>0.38100000000000001</v>
      </c>
      <c r="M31" s="331">
        <f t="shared" si="2"/>
        <v>0.38500000000000001</v>
      </c>
      <c r="N31" s="48"/>
    </row>
    <row r="32" spans="2:14" x14ac:dyDescent="0.2">
      <c r="B32" s="283" t="s">
        <v>61</v>
      </c>
      <c r="C32" s="46"/>
      <c r="D32" s="46"/>
      <c r="E32" s="46"/>
      <c r="F32" s="46"/>
      <c r="G32" s="49">
        <v>0.35699999999999998</v>
      </c>
      <c r="H32" s="329">
        <f>G32+G32*($L$24)</f>
        <v>0.35699999999999998</v>
      </c>
      <c r="I32" s="330">
        <f t="shared" ref="I32:M33" si="3">H32+H32*($G$24)</f>
        <v>0.36099999999999999</v>
      </c>
      <c r="J32" s="330">
        <f t="shared" ref="J32:M32" si="4">I32+I32*($G$24)</f>
        <v>0.36499999999999999</v>
      </c>
      <c r="K32" s="330">
        <f t="shared" si="4"/>
        <v>0.36899999999999999</v>
      </c>
      <c r="L32" s="330">
        <f t="shared" si="4"/>
        <v>0.373</v>
      </c>
      <c r="M32" s="331">
        <f t="shared" si="4"/>
        <v>0.377</v>
      </c>
      <c r="N32" s="48"/>
    </row>
    <row r="33" spans="2:14" x14ac:dyDescent="0.2">
      <c r="B33" s="283" t="s">
        <v>62</v>
      </c>
      <c r="C33" s="46"/>
      <c r="D33" s="46"/>
      <c r="E33" s="46"/>
      <c r="F33" s="46"/>
      <c r="G33" s="49">
        <v>0.41599999999999998</v>
      </c>
      <c r="H33" s="329">
        <f>G33+G33*($L$24)</f>
        <v>0.41599999999999998</v>
      </c>
      <c r="I33" s="330">
        <f t="shared" si="3"/>
        <v>0.42</v>
      </c>
      <c r="J33" s="330">
        <f t="shared" si="3"/>
        <v>0.42399999999999999</v>
      </c>
      <c r="K33" s="330">
        <f t="shared" si="3"/>
        <v>0.42799999999999999</v>
      </c>
      <c r="L33" s="330">
        <f t="shared" si="3"/>
        <v>0.432</v>
      </c>
      <c r="M33" s="331">
        <f t="shared" si="3"/>
        <v>0.436</v>
      </c>
      <c r="N33" s="48"/>
    </row>
    <row r="34" spans="2:14" x14ac:dyDescent="0.2">
      <c r="B34" s="284" t="s">
        <v>63</v>
      </c>
      <c r="C34" s="50"/>
      <c r="D34" s="50"/>
      <c r="E34" s="50"/>
      <c r="F34" s="50"/>
      <c r="G34" s="51">
        <v>7.0000000000000007E-2</v>
      </c>
      <c r="H34" s="332">
        <f>G34+G34*($L$24)</f>
        <v>7.0000000000000007E-2</v>
      </c>
      <c r="I34" s="333">
        <f t="shared" ref="I34:M34" si="5">H34+H34*($G$24)</f>
        <v>7.0999999999999994E-2</v>
      </c>
      <c r="J34" s="333">
        <f t="shared" si="5"/>
        <v>7.1999999999999995E-2</v>
      </c>
      <c r="K34" s="333">
        <f t="shared" si="5"/>
        <v>7.2999999999999995E-2</v>
      </c>
      <c r="L34" s="333">
        <f t="shared" si="5"/>
        <v>7.3999999999999996E-2</v>
      </c>
      <c r="M34" s="334">
        <f t="shared" si="5"/>
        <v>7.4999999999999997E-2</v>
      </c>
      <c r="N34" s="48"/>
    </row>
    <row r="35" spans="2:14" ht="13.5" thickBot="1" x14ac:dyDescent="0.25">
      <c r="B35" s="52"/>
      <c r="C35" s="53"/>
      <c r="D35" s="53"/>
      <c r="E35" s="53"/>
      <c r="F35" s="53"/>
      <c r="G35" s="53"/>
      <c r="H35" s="53"/>
      <c r="I35" s="53"/>
      <c r="J35" s="54"/>
      <c r="K35" s="54"/>
      <c r="L35" s="54"/>
      <c r="M35" s="54"/>
      <c r="N35" s="55"/>
    </row>
    <row r="36" spans="2:14" ht="14.25" thickTop="1" thickBot="1" x14ac:dyDescent="0.25"/>
    <row r="37" spans="2:14" ht="6.75" customHeight="1" thickTop="1" x14ac:dyDescent="0.2">
      <c r="B37" s="280" t="s">
        <v>167</v>
      </c>
      <c r="C37" s="278"/>
      <c r="D37" s="278"/>
      <c r="E37" s="278"/>
      <c r="F37" s="278"/>
      <c r="G37" s="278"/>
      <c r="H37" s="278"/>
      <c r="I37" s="278"/>
      <c r="J37" s="278"/>
      <c r="K37" s="278"/>
      <c r="L37" s="278"/>
      <c r="M37" s="278"/>
      <c r="N37" s="279"/>
    </row>
    <row r="38" spans="2:14" ht="20.100000000000001" customHeight="1" x14ac:dyDescent="0.2">
      <c r="B38" s="1156" t="s">
        <v>64</v>
      </c>
      <c r="C38" s="1157"/>
      <c r="D38" s="1157"/>
      <c r="E38" s="1157"/>
      <c r="F38" s="1157"/>
      <c r="G38" s="1157"/>
      <c r="H38" s="1157"/>
      <c r="I38" s="1157"/>
      <c r="J38" s="1157"/>
      <c r="K38" s="1157"/>
      <c r="L38" s="1157"/>
      <c r="M38" s="1157"/>
      <c r="N38" s="1158"/>
    </row>
    <row r="39" spans="2:14" x14ac:dyDescent="0.2">
      <c r="B39" s="34"/>
      <c r="C39" s="35"/>
      <c r="D39" s="35"/>
      <c r="E39" s="35"/>
      <c r="F39" s="35"/>
      <c r="G39" s="35"/>
      <c r="H39" s="35"/>
      <c r="I39" s="1138" t="s">
        <v>51</v>
      </c>
      <c r="J39" s="1138"/>
      <c r="K39" s="1154">
        <v>45877</v>
      </c>
      <c r="L39" s="1155"/>
      <c r="M39" s="37"/>
      <c r="N39" s="38"/>
    </row>
    <row r="40" spans="2:14" ht="30.75" customHeight="1" x14ac:dyDescent="0.2">
      <c r="B40" s="1142" t="s">
        <v>570</v>
      </c>
      <c r="C40" s="1143"/>
      <c r="D40" s="1143"/>
      <c r="E40" s="1143"/>
      <c r="F40" s="1143"/>
      <c r="G40" s="1143"/>
      <c r="H40" s="1143"/>
      <c r="I40" s="1143"/>
      <c r="J40" s="1143"/>
      <c r="K40" s="1143"/>
      <c r="L40" s="1143"/>
      <c r="M40" s="1143"/>
      <c r="N40" s="1144"/>
    </row>
    <row r="41" spans="2:14" x14ac:dyDescent="0.2">
      <c r="B41" s="39"/>
      <c r="C41" s="41"/>
      <c r="D41" s="41"/>
      <c r="E41" s="41"/>
      <c r="F41" s="41"/>
      <c r="G41" s="41"/>
      <c r="H41" s="1152" t="s">
        <v>376</v>
      </c>
      <c r="I41" s="1138"/>
      <c r="J41" s="1138"/>
      <c r="K41" s="1165">
        <v>0</v>
      </c>
      <c r="L41" s="1165"/>
      <c r="M41" s="37"/>
      <c r="N41" s="40"/>
    </row>
    <row r="42" spans="2:14" x14ac:dyDescent="0.2">
      <c r="B42" s="39"/>
      <c r="C42" s="41"/>
      <c r="D42" s="41"/>
      <c r="E42" s="41"/>
      <c r="F42" s="41"/>
      <c r="G42" s="41"/>
      <c r="H42" s="1152" t="s">
        <v>377</v>
      </c>
      <c r="I42" s="1152"/>
      <c r="J42" s="1152"/>
      <c r="K42" s="1153">
        <v>0</v>
      </c>
      <c r="L42" s="1153"/>
      <c r="M42" s="37"/>
      <c r="N42" s="40"/>
    </row>
    <row r="43" spans="2:14" x14ac:dyDescent="0.2">
      <c r="B43" s="39"/>
      <c r="C43" s="41"/>
      <c r="D43" s="41"/>
      <c r="E43" s="41"/>
      <c r="F43" s="41"/>
      <c r="G43" s="41"/>
      <c r="H43" s="41"/>
      <c r="I43" s="41"/>
      <c r="J43" s="41"/>
      <c r="K43" s="41"/>
      <c r="L43" s="41"/>
      <c r="M43" s="37"/>
      <c r="N43" s="40"/>
    </row>
    <row r="44" spans="2:14" x14ac:dyDescent="0.2">
      <c r="B44" s="39"/>
      <c r="C44" s="41"/>
      <c r="D44" s="41"/>
      <c r="E44" s="41"/>
      <c r="F44" s="345" t="s">
        <v>520</v>
      </c>
      <c r="G44" s="60" t="str">
        <f>CONCATENATE("July ",YEAR($D$12))</f>
        <v>July 2025</v>
      </c>
      <c r="H44" s="60" t="str">
        <f>CONCATENATE("July ",YEAR($D$12)+IF(Var_FiscalYearCrossover,Result_InflationYears,0))</f>
        <v>July 2025</v>
      </c>
      <c r="I44" s="60" t="str">
        <f>CONCATENATE("July ",YEAR($D$12)+1+IF(Var_FiscalYearCrossover,Result_InflationYears,0))</f>
        <v>July 2026</v>
      </c>
      <c r="J44" s="61" t="str">
        <f>CONCATENATE("July ",YEAR($D$12)+2+IF(Var_FiscalYearCrossover,Result_InflationYears,0))</f>
        <v>July 2027</v>
      </c>
      <c r="K44" s="61" t="str">
        <f>CONCATENATE("July ",YEAR($D$12)+3+IF(Var_FiscalYearCrossover,Result_InflationYears,0))</f>
        <v>July 2028</v>
      </c>
      <c r="L44" s="61" t="str">
        <f>CONCATENATE("July ",YEAR($D$12)+4+IF(Var_FiscalYearCrossover,Result_InflationYears,0))</f>
        <v>July 2029</v>
      </c>
      <c r="M44" s="61" t="str">
        <f>CONCATENATE("July ",YEAR($D$12)+5+IF(Var_FiscalYearCrossover,Result_InflationYears,0))</f>
        <v>July 2030</v>
      </c>
      <c r="N44" s="40"/>
    </row>
    <row r="45" spans="2:14" x14ac:dyDescent="0.2">
      <c r="B45" s="39"/>
      <c r="C45" s="41"/>
      <c r="D45" s="41"/>
      <c r="E45" s="41"/>
      <c r="F45" s="41"/>
      <c r="G45" s="281" t="s">
        <v>65</v>
      </c>
      <c r="H45" s="42" t="s">
        <v>53</v>
      </c>
      <c r="I45" s="42" t="s">
        <v>54</v>
      </c>
      <c r="J45" s="42" t="s">
        <v>55</v>
      </c>
      <c r="K45" s="42" t="s">
        <v>56</v>
      </c>
      <c r="L45" s="42" t="s">
        <v>57</v>
      </c>
      <c r="M45" s="42" t="s">
        <v>224</v>
      </c>
      <c r="N45" s="40"/>
    </row>
    <row r="46" spans="2:14" x14ac:dyDescent="0.2">
      <c r="B46" s="39"/>
      <c r="C46" s="41"/>
      <c r="D46" s="41"/>
      <c r="E46" s="41"/>
      <c r="F46" s="350" t="s">
        <v>488</v>
      </c>
      <c r="G46" s="313"/>
      <c r="H46" s="312">
        <f>K42</f>
        <v>0</v>
      </c>
      <c r="I46" s="312">
        <f>$K$41</f>
        <v>0</v>
      </c>
      <c r="J46" s="312">
        <f t="shared" ref="J46:M46" si="6">$K$41</f>
        <v>0</v>
      </c>
      <c r="K46" s="312">
        <f t="shared" si="6"/>
        <v>0</v>
      </c>
      <c r="L46" s="312">
        <f t="shared" si="6"/>
        <v>0</v>
      </c>
      <c r="M46" s="312">
        <f t="shared" si="6"/>
        <v>0</v>
      </c>
      <c r="N46" s="40"/>
    </row>
    <row r="47" spans="2:14" x14ac:dyDescent="0.2">
      <c r="B47" s="283" t="s">
        <v>20</v>
      </c>
      <c r="C47" s="46"/>
      <c r="D47" s="349" t="s">
        <v>526</v>
      </c>
      <c r="E47" s="348">
        <v>0.01</v>
      </c>
      <c r="F47" s="46"/>
      <c r="G47" s="335">
        <v>0.54</v>
      </c>
      <c r="H47" s="326">
        <f>MIN(ROUNDDOWN(G47+$E$47*(Result_InflationYears),2),0.54)</f>
        <v>0.54</v>
      </c>
      <c r="I47" s="327">
        <f>MIN(ROUNDDOWN(G47+$E$47*(Result_InflationYears+1),2),0.54)</f>
        <v>0.54</v>
      </c>
      <c r="J47" s="327">
        <f>MIN(ROUNDDOWN(G47+$E$47*(Result_InflationYears+2),2),0.54)</f>
        <v>0.54</v>
      </c>
      <c r="K47" s="327">
        <f>MIN(ROUNDDOWN(G47+$E$47*(Result_InflationYears+3),2),0.54)</f>
        <v>0.54</v>
      </c>
      <c r="L47" s="327">
        <f>MIN(ROUNDDOWN(G47+$E$47*(Result_InflationYears+4),2),0.54)</f>
        <v>0.54</v>
      </c>
      <c r="M47" s="328">
        <f>MIN(ROUNDDOWN(G47+$E$47*(Result_InflationYears+5),2),0.54)</f>
        <v>0.54</v>
      </c>
      <c r="N47" s="48"/>
    </row>
    <row r="48" spans="2:14" x14ac:dyDescent="0.2">
      <c r="B48" s="283" t="s">
        <v>21</v>
      </c>
      <c r="C48" s="46"/>
      <c r="D48" s="46"/>
      <c r="E48" s="46"/>
      <c r="F48" s="46"/>
      <c r="G48" s="336">
        <v>0.5</v>
      </c>
      <c r="H48" s="329">
        <f>G48+G48*($K$42)</f>
        <v>0.5</v>
      </c>
      <c r="I48" s="330">
        <f t="shared" ref="I48:M50" si="7">H48+H48*$K$41</f>
        <v>0.5</v>
      </c>
      <c r="J48" s="330">
        <f t="shared" si="7"/>
        <v>0.5</v>
      </c>
      <c r="K48" s="330">
        <f t="shared" si="7"/>
        <v>0.5</v>
      </c>
      <c r="L48" s="330">
        <f t="shared" si="7"/>
        <v>0.5</v>
      </c>
      <c r="M48" s="331">
        <f t="shared" si="7"/>
        <v>0.5</v>
      </c>
      <c r="N48" s="48"/>
    </row>
    <row r="49" spans="2:14" x14ac:dyDescent="0.2">
      <c r="B49" s="283" t="s">
        <v>507</v>
      </c>
      <c r="C49" s="46"/>
      <c r="D49" s="46"/>
      <c r="E49" s="46"/>
      <c r="F49" s="46"/>
      <c r="G49" s="336">
        <v>0.35</v>
      </c>
      <c r="H49" s="329">
        <f>G49+G49*($K$42)</f>
        <v>0.35</v>
      </c>
      <c r="I49" s="330">
        <f t="shared" si="7"/>
        <v>0.35</v>
      </c>
      <c r="J49" s="330">
        <f t="shared" si="7"/>
        <v>0.35</v>
      </c>
      <c r="K49" s="330">
        <f t="shared" si="7"/>
        <v>0.35</v>
      </c>
      <c r="L49" s="330">
        <f t="shared" si="7"/>
        <v>0.35</v>
      </c>
      <c r="M49" s="331">
        <f t="shared" si="7"/>
        <v>0.35</v>
      </c>
      <c r="N49" s="48"/>
    </row>
    <row r="50" spans="2:14" x14ac:dyDescent="0.2">
      <c r="B50" s="283" t="s">
        <v>505</v>
      </c>
      <c r="C50" s="46"/>
      <c r="D50" s="46"/>
      <c r="E50" s="46"/>
      <c r="F50" s="46"/>
      <c r="G50" s="337">
        <v>0.26</v>
      </c>
      <c r="H50" s="332">
        <f>G50+G50*($K$42)</f>
        <v>0.26</v>
      </c>
      <c r="I50" s="333">
        <f t="shared" si="7"/>
        <v>0.26</v>
      </c>
      <c r="J50" s="333">
        <f t="shared" si="7"/>
        <v>0.26</v>
      </c>
      <c r="K50" s="333">
        <f t="shared" si="7"/>
        <v>0.26</v>
      </c>
      <c r="L50" s="333">
        <f t="shared" si="7"/>
        <v>0.26</v>
      </c>
      <c r="M50" s="334">
        <f t="shared" si="7"/>
        <v>0.26</v>
      </c>
      <c r="N50" s="48"/>
    </row>
    <row r="51" spans="2:14" ht="13.5" thickBot="1" x14ac:dyDescent="0.25">
      <c r="B51" s="52"/>
      <c r="C51" s="53"/>
      <c r="D51" s="53"/>
      <c r="E51" s="53"/>
      <c r="F51" s="53"/>
      <c r="G51" s="53"/>
      <c r="H51" s="53"/>
      <c r="I51" s="53"/>
      <c r="J51" s="54"/>
      <c r="K51" s="54"/>
      <c r="L51" s="54"/>
      <c r="M51" s="54"/>
      <c r="N51" s="55"/>
    </row>
    <row r="52" spans="2:14" ht="14.25" thickTop="1" thickBot="1" x14ac:dyDescent="0.25"/>
    <row r="53" spans="2:14" ht="6.75" customHeight="1" thickTop="1" x14ac:dyDescent="0.2">
      <c r="B53" s="280" t="s">
        <v>167</v>
      </c>
      <c r="C53" s="278"/>
      <c r="D53" s="278"/>
      <c r="E53" s="278"/>
      <c r="F53" s="278"/>
      <c r="G53" s="278"/>
      <c r="H53" s="278"/>
      <c r="I53" s="278"/>
      <c r="J53" s="278"/>
      <c r="K53" s="278"/>
      <c r="L53" s="278"/>
      <c r="M53" s="278"/>
      <c r="N53" s="279"/>
    </row>
    <row r="54" spans="2:14" ht="16.5" customHeight="1" x14ac:dyDescent="0.2">
      <c r="B54" s="1145" t="s">
        <v>480</v>
      </c>
      <c r="C54" s="1146"/>
      <c r="D54" s="1146"/>
      <c r="E54" s="1146"/>
      <c r="F54" s="1146"/>
      <c r="G54" s="1146"/>
      <c r="H54" s="1146"/>
      <c r="I54" s="1146"/>
      <c r="J54" s="1146"/>
      <c r="K54" s="1147"/>
      <c r="L54" s="1147"/>
      <c r="M54" s="1147"/>
      <c r="N54" s="1148"/>
    </row>
    <row r="55" spans="2:14" x14ac:dyDescent="0.2">
      <c r="B55" s="56"/>
      <c r="C55" s="50"/>
      <c r="D55" s="50"/>
      <c r="E55" s="50"/>
      <c r="F55" s="50"/>
      <c r="G55" s="50"/>
      <c r="H55" s="50"/>
      <c r="I55" s="1138" t="s">
        <v>51</v>
      </c>
      <c r="J55" s="1138"/>
      <c r="K55" s="1154">
        <v>45779</v>
      </c>
      <c r="L55" s="1155"/>
      <c r="M55" s="46"/>
      <c r="N55" s="48"/>
    </row>
    <row r="56" spans="2:14" ht="32.25" customHeight="1" x14ac:dyDescent="0.2">
      <c r="B56" s="1142" t="s">
        <v>506</v>
      </c>
      <c r="C56" s="1143"/>
      <c r="D56" s="1143"/>
      <c r="E56" s="1143"/>
      <c r="F56" s="1143"/>
      <c r="G56" s="1143"/>
      <c r="H56" s="1143"/>
      <c r="I56" s="1143"/>
      <c r="J56" s="1143"/>
      <c r="K56" s="1143"/>
      <c r="L56" s="1143"/>
      <c r="M56" s="1143"/>
      <c r="N56" s="1144"/>
    </row>
    <row r="57" spans="2:14" x14ac:dyDescent="0.2">
      <c r="B57" s="56"/>
      <c r="C57" s="1149" t="s">
        <v>481</v>
      </c>
      <c r="D57" s="1149"/>
      <c r="E57" s="300">
        <v>0</v>
      </c>
      <c r="F57" s="1149" t="s">
        <v>483</v>
      </c>
      <c r="G57" s="1149"/>
      <c r="H57" s="300">
        <v>0</v>
      </c>
      <c r="I57" s="1149" t="s">
        <v>482</v>
      </c>
      <c r="J57" s="1149"/>
      <c r="K57" s="1149"/>
      <c r="L57" s="1150">
        <v>0</v>
      </c>
      <c r="M57" s="1151"/>
      <c r="N57" s="48"/>
    </row>
    <row r="58" spans="2:14" x14ac:dyDescent="0.2">
      <c r="B58" s="56"/>
      <c r="C58" s="285"/>
      <c r="D58" s="285"/>
      <c r="E58" s="298"/>
      <c r="F58" s="285"/>
      <c r="G58" s="285"/>
      <c r="H58" s="298"/>
      <c r="I58" s="1152" t="s">
        <v>375</v>
      </c>
      <c r="J58" s="1152"/>
      <c r="K58" s="1152"/>
      <c r="L58" s="1153">
        <f>IF(AND(Var_FiscalYearCrossover,Result_InflationYears&lt;=3),CHOOSE(Result_InflationYears,Tuition_Y1_PercentIncrease,Tuition_Y1_PercentIncrease+Tuition_Y2_PercentIncrease,Tuition_Y1_PercentIncrease+Tuition_Y2_PercentIncrease+Tuition_Y3_PercentIncrease),IF(Var_FiscalYearCrossover,Tuition_Y1_PercentIncrease+Tuition_Y2_PercentIncrease+Tuition_Y3_PercentIncrease*(Result_InflationYears-2),Tuition_Y1_PercentIncrease))</f>
        <v>0</v>
      </c>
      <c r="M58" s="1153"/>
      <c r="N58" s="48"/>
    </row>
    <row r="59" spans="2:14" x14ac:dyDescent="0.2">
      <c r="B59" s="56"/>
      <c r="C59" s="1149" t="s">
        <v>484</v>
      </c>
      <c r="D59" s="1149"/>
      <c r="E59" s="299">
        <v>42767</v>
      </c>
      <c r="F59" s="285"/>
      <c r="G59" s="285"/>
      <c r="H59" s="37"/>
      <c r="I59" s="285"/>
      <c r="J59" s="285"/>
      <c r="K59" s="285"/>
      <c r="L59" s="37"/>
      <c r="M59" s="46"/>
      <c r="N59" s="48"/>
    </row>
    <row r="60" spans="2:14" x14ac:dyDescent="0.2">
      <c r="B60" s="56"/>
      <c r="C60" s="50"/>
      <c r="D60" s="50"/>
      <c r="E60" s="50"/>
      <c r="F60" s="345" t="s">
        <v>520</v>
      </c>
      <c r="G60" s="60" t="str">
        <f>CONCATENATE("July ",YEAR($D$12))</f>
        <v>July 2025</v>
      </c>
      <c r="H60" s="60" t="str">
        <f>CONCATENATE("July ",YEAR($D$12)+IF(Var_FiscalYearCrossover,Result_InflationYears,0))</f>
        <v>July 2025</v>
      </c>
      <c r="I60" s="60" t="str">
        <f>CONCATENATE("July ",YEAR($D$12)+1+IF(Var_FiscalYearCrossover,Result_InflationYears,0))</f>
        <v>July 2026</v>
      </c>
      <c r="J60" s="61" t="str">
        <f>CONCATENATE("July ",YEAR($D$12)+2+IF(Var_FiscalYearCrossover,Result_InflationYears,0))</f>
        <v>July 2027</v>
      </c>
      <c r="K60" s="61" t="str">
        <f>CONCATENATE("July ",YEAR($D$12)+3+IF(Var_FiscalYearCrossover,Result_InflationYears,0))</f>
        <v>July 2028</v>
      </c>
      <c r="L60" s="61" t="str">
        <f>CONCATENATE("July ",YEAR($D$12)+4+IF(Var_FiscalYearCrossover,Result_InflationYears,0))</f>
        <v>July 2029</v>
      </c>
      <c r="M60" s="61" t="str">
        <f>CONCATENATE("July ",YEAR($D$12)+5+IF(Var_FiscalYearCrossover,Result_InflationYears,0))</f>
        <v>July 2030</v>
      </c>
      <c r="N60" s="48"/>
    </row>
    <row r="61" spans="2:14" x14ac:dyDescent="0.2">
      <c r="B61" s="58"/>
      <c r="C61" s="46"/>
      <c r="D61" s="46"/>
      <c r="E61" s="46"/>
      <c r="F61" s="46"/>
      <c r="G61" s="42" t="s">
        <v>65</v>
      </c>
      <c r="H61" s="42" t="s">
        <v>53</v>
      </c>
      <c r="I61" s="42" t="s">
        <v>54</v>
      </c>
      <c r="J61" s="42" t="s">
        <v>55</v>
      </c>
      <c r="K61" s="42" t="s">
        <v>56</v>
      </c>
      <c r="L61" s="42" t="s">
        <v>57</v>
      </c>
      <c r="M61" s="42" t="s">
        <v>224</v>
      </c>
      <c r="N61" s="48"/>
    </row>
    <row r="62" spans="2:14" x14ac:dyDescent="0.2">
      <c r="B62" s="58"/>
      <c r="C62" s="46"/>
      <c r="D62" s="46"/>
      <c r="E62" s="46"/>
      <c r="F62" s="345" t="s">
        <v>488</v>
      </c>
      <c r="G62" s="42"/>
      <c r="H62" s="338">
        <f>L58</f>
        <v>0</v>
      </c>
      <c r="I62" s="338">
        <f>IF(Var_FiscalYearCrossover,IF(Result_InflationYears=1,Tuition_Y2_PercentIncrease,Tuition_Y3_PercentIncrease),Tuition_Y2_PercentIncrease)</f>
        <v>0</v>
      </c>
      <c r="J62" s="338">
        <f>Tuition_Y3_PercentIncrease</f>
        <v>0</v>
      </c>
      <c r="K62" s="338">
        <f>Tuition_Y3_PercentIncrease</f>
        <v>0</v>
      </c>
      <c r="L62" s="338">
        <f>Tuition_Y3_PercentIncrease</f>
        <v>0</v>
      </c>
      <c r="M62" s="338">
        <f>Tuition_Y3_PercentIncrease</f>
        <v>0</v>
      </c>
      <c r="N62" s="48"/>
    </row>
    <row r="63" spans="2:14" x14ac:dyDescent="0.2">
      <c r="B63" s="283" t="s">
        <v>487</v>
      </c>
      <c r="C63" s="59"/>
      <c r="D63" s="46"/>
      <c r="E63" s="46"/>
      <c r="F63" s="46"/>
      <c r="G63" s="282">
        <v>9200</v>
      </c>
      <c r="H63" s="291">
        <f>(G63+G63*L58)*IF(Data_PreventTuitionCalculation,0,1)</f>
        <v>9200</v>
      </c>
      <c r="I63" s="292">
        <f>H63+H63*IF(Var_FiscalYearCrossover,IF(Result_InflationYears=1,Tuition_Y2_PercentIncrease,Tuition_Y3_PercentIncrease),Tuition_Y2_PercentIncrease)</f>
        <v>9200</v>
      </c>
      <c r="J63" s="292">
        <f>I63+I63*$L$57</f>
        <v>9200</v>
      </c>
      <c r="K63" s="292">
        <f>J63+J63*$L$57</f>
        <v>9200</v>
      </c>
      <c r="L63" s="292">
        <f>K63+K63*$L$57</f>
        <v>9200</v>
      </c>
      <c r="M63" s="293">
        <f>L63+L63*$L$57</f>
        <v>9200</v>
      </c>
      <c r="N63" s="48"/>
    </row>
    <row r="64" spans="2:14" ht="13.5" thickBot="1" x14ac:dyDescent="0.25">
      <c r="B64" s="52"/>
      <c r="C64" s="53"/>
      <c r="D64" s="53"/>
      <c r="E64" s="53"/>
      <c r="F64" s="53"/>
      <c r="G64" s="53"/>
      <c r="H64" s="53"/>
      <c r="I64" s="53"/>
      <c r="J64" s="54"/>
      <c r="K64" s="54"/>
      <c r="L64" s="54"/>
      <c r="M64" s="54"/>
      <c r="N64" s="55"/>
    </row>
    <row r="65" spans="2:21" ht="14.25" thickTop="1" thickBot="1" x14ac:dyDescent="0.25"/>
    <row r="66" spans="2:21" ht="6.75" customHeight="1" thickTop="1" x14ac:dyDescent="0.2">
      <c r="B66" s="277"/>
      <c r="C66" s="278"/>
      <c r="D66" s="278"/>
      <c r="E66" s="278"/>
      <c r="F66" s="278"/>
      <c r="G66" s="278"/>
      <c r="H66" s="278"/>
      <c r="I66" s="278"/>
      <c r="J66" s="278"/>
      <c r="K66" s="278"/>
      <c r="L66" s="278"/>
      <c r="M66" s="278"/>
      <c r="N66" s="279"/>
      <c r="P66"/>
      <c r="Q66"/>
      <c r="R66"/>
      <c r="S66"/>
      <c r="T66"/>
      <c r="U66"/>
    </row>
    <row r="67" spans="2:21" ht="20.100000000000001" customHeight="1" x14ac:dyDescent="0.2">
      <c r="B67" s="1145" t="s">
        <v>68</v>
      </c>
      <c r="C67" s="1146"/>
      <c r="D67" s="1146"/>
      <c r="E67" s="1146"/>
      <c r="F67" s="1146"/>
      <c r="G67" s="1146"/>
      <c r="H67" s="1146"/>
      <c r="I67" s="1146"/>
      <c r="J67" s="1146"/>
      <c r="K67" s="1147"/>
      <c r="L67" s="1147"/>
      <c r="M67" s="1147"/>
      <c r="N67" s="1148"/>
      <c r="R67" s="64"/>
    </row>
    <row r="68" spans="2:21" ht="12.75" customHeight="1" x14ac:dyDescent="0.2">
      <c r="B68" s="65"/>
      <c r="C68" s="66"/>
      <c r="D68" s="66"/>
      <c r="E68" s="66"/>
      <c r="F68" s="66"/>
      <c r="G68" s="66"/>
      <c r="H68" s="66"/>
      <c r="I68" s="1138" t="s">
        <v>51</v>
      </c>
      <c r="J68" s="1138"/>
      <c r="K68" s="1154">
        <v>45877</v>
      </c>
      <c r="L68" s="1155"/>
      <c r="M68" s="37"/>
      <c r="N68" s="67"/>
      <c r="R68" s="64"/>
    </row>
    <row r="69" spans="2:21" ht="42" customHeight="1" x14ac:dyDescent="0.2">
      <c r="B69" s="1142" t="s">
        <v>508</v>
      </c>
      <c r="C69" s="1143"/>
      <c r="D69" s="1143"/>
      <c r="E69" s="1143"/>
      <c r="F69" s="1143"/>
      <c r="G69" s="1143"/>
      <c r="H69" s="1143"/>
      <c r="I69" s="1143"/>
      <c r="J69" s="1143"/>
      <c r="K69" s="1143"/>
      <c r="L69" s="1143"/>
      <c r="M69" s="1143"/>
      <c r="N69" s="1144"/>
      <c r="R69" s="64"/>
    </row>
    <row r="70" spans="2:21" x14ac:dyDescent="0.2">
      <c r="B70" s="57"/>
      <c r="C70" s="46"/>
      <c r="D70" s="46"/>
      <c r="E70" s="46"/>
      <c r="F70" s="46"/>
      <c r="G70" s="46"/>
      <c r="H70" s="46"/>
      <c r="I70" s="1164"/>
      <c r="J70" s="1164"/>
      <c r="K70" s="1166"/>
      <c r="L70" s="1164"/>
      <c r="M70" s="37"/>
      <c r="N70" s="48"/>
      <c r="R70" s="64"/>
    </row>
    <row r="71" spans="2:21" x14ac:dyDescent="0.2">
      <c r="B71" s="57"/>
      <c r="C71" s="1159" t="s">
        <v>86</v>
      </c>
      <c r="D71" s="1160"/>
      <c r="E71" s="1161"/>
      <c r="F71" s="1162">
        <v>0</v>
      </c>
      <c r="G71" s="1162"/>
      <c r="H71" s="1159" t="s">
        <v>87</v>
      </c>
      <c r="I71" s="1160"/>
      <c r="J71" s="1161"/>
      <c r="K71" s="1162">
        <v>0</v>
      </c>
      <c r="L71" s="1162"/>
      <c r="M71" s="68"/>
      <c r="N71" s="48"/>
      <c r="R71" s="64"/>
    </row>
    <row r="72" spans="2:21" x14ac:dyDescent="0.2">
      <c r="B72" s="57"/>
      <c r="C72" s="1159" t="s">
        <v>88</v>
      </c>
      <c r="D72" s="1160"/>
      <c r="E72" s="1161"/>
      <c r="F72" s="1162">
        <v>0.02</v>
      </c>
      <c r="G72" s="1162"/>
      <c r="H72" s="1159" t="s">
        <v>89</v>
      </c>
      <c r="I72" s="1160"/>
      <c r="J72" s="1161"/>
      <c r="K72" s="1162">
        <v>0.02</v>
      </c>
      <c r="L72" s="1162"/>
      <c r="M72" s="68"/>
      <c r="N72" s="48"/>
      <c r="R72" s="64"/>
    </row>
    <row r="73" spans="2:21" x14ac:dyDescent="0.2">
      <c r="B73" s="57"/>
      <c r="C73" s="1159" t="s">
        <v>378</v>
      </c>
      <c r="D73" s="1160"/>
      <c r="E73" s="1161"/>
      <c r="F73" s="1209">
        <f>IF(AND(Var_FiscalYearCrossover,Result_InflationYears&lt;=2),CHOOSE(Result_InflationYears,Var_RAStipendFirstYearPercentageIncrease,Var_RAStipendFirstYearPercentageIncrease+Var_RAStipendSubsequentYearPercentageIncrease),IF(Var_FiscalYearCrossover,Var_RAStipendFirstYearPercentageIncrease+Var_RAStipendSubsequentYearPercentageIncrease*(Result_InflationYears-1),0))</f>
        <v>0</v>
      </c>
      <c r="G73" s="1209"/>
      <c r="H73" s="1159" t="s">
        <v>379</v>
      </c>
      <c r="I73" s="1160"/>
      <c r="J73" s="1161"/>
      <c r="K73" s="1209">
        <f>IF(AND(Var_FiscalYearCrossover,Result_InflationYears&lt;=2),CHOOSE(Result_InflationYears,Var_PAStipendFirstYearPercentageIncrease,Var_PAStipendFirstYearPercentageIncrease+Var_PAStipendSubsequentYearPercentageIncrease),IF(Var_FiscalYearCrossover,Var_PAStipendFirstYearPercentageIncrease+Var_PAStipendSubsequentYearPercentageIncrease*(Result_InflationYears-1),0))</f>
        <v>0</v>
      </c>
      <c r="L73" s="1209"/>
      <c r="M73" s="68"/>
      <c r="N73" s="48"/>
      <c r="R73" s="64"/>
    </row>
    <row r="74" spans="2:21" x14ac:dyDescent="0.2">
      <c r="B74" s="57"/>
      <c r="C74" s="46"/>
      <c r="D74" s="46"/>
      <c r="E74" s="46"/>
      <c r="F74" s="46"/>
      <c r="G74" s="46"/>
      <c r="H74" s="46"/>
      <c r="I74" s="46"/>
      <c r="J74" s="46"/>
      <c r="K74" s="46"/>
      <c r="L74" s="46"/>
      <c r="M74" s="46"/>
      <c r="N74" s="48"/>
      <c r="R74" s="64"/>
    </row>
    <row r="75" spans="2:21" ht="12.75" customHeight="1" x14ac:dyDescent="0.2">
      <c r="B75" s="62"/>
      <c r="C75" s="59"/>
      <c r="D75" s="59"/>
      <c r="E75" s="46"/>
      <c r="F75" s="345" t="s">
        <v>520</v>
      </c>
      <c r="G75" s="60" t="str">
        <f>CONCATENATE("July ",YEAR($D$12))</f>
        <v>July 2025</v>
      </c>
      <c r="H75" s="60" t="str">
        <f>CONCATENATE("July ",YEAR($D$12)+IF(Var_FiscalYearCrossover,Result_InflationYears,0))</f>
        <v>July 2025</v>
      </c>
      <c r="I75" s="60" t="str">
        <f>CONCATENATE("July ",YEAR($D$12)+1+IF(Var_FiscalYearCrossover,Result_InflationYears,0))</f>
        <v>July 2026</v>
      </c>
      <c r="J75" s="61" t="str">
        <f>CONCATENATE("July ",YEAR($D$12)+2+IF(Var_FiscalYearCrossover,Result_InflationYears,0))</f>
        <v>July 2027</v>
      </c>
      <c r="K75" s="61" t="str">
        <f>CONCATENATE("July ",YEAR($D$12)+3+IF(Var_FiscalYearCrossover,Result_InflationYears,0))</f>
        <v>July 2028</v>
      </c>
      <c r="L75" s="61" t="str">
        <f>CONCATENATE("July ",YEAR($D$12)+4+IF(Var_FiscalYearCrossover,Result_InflationYears,0))</f>
        <v>July 2029</v>
      </c>
      <c r="M75" s="61" t="str">
        <f>CONCATENATE("July ",YEAR($D$12)+5+IF(Var_FiscalYearCrossover,Result_InflationYears,0))</f>
        <v>July 2030</v>
      </c>
      <c r="N75" s="48"/>
      <c r="R75" s="64"/>
    </row>
    <row r="76" spans="2:21" ht="12.75" customHeight="1" x14ac:dyDescent="0.2">
      <c r="B76" s="58"/>
      <c r="C76" s="46"/>
      <c r="D76" s="46"/>
      <c r="E76" s="46"/>
      <c r="F76" s="46"/>
      <c r="G76" s="42" t="s">
        <v>65</v>
      </c>
      <c r="H76" s="42" t="s">
        <v>53</v>
      </c>
      <c r="I76" s="42" t="s">
        <v>54</v>
      </c>
      <c r="J76" s="42" t="s">
        <v>55</v>
      </c>
      <c r="K76" s="42" t="s">
        <v>56</v>
      </c>
      <c r="L76" s="42" t="s">
        <v>57</v>
      </c>
      <c r="M76" s="42" t="s">
        <v>224</v>
      </c>
      <c r="N76" s="48"/>
    </row>
    <row r="77" spans="2:21" ht="12.75" customHeight="1" x14ac:dyDescent="0.2">
      <c r="B77" s="58"/>
      <c r="C77" s="46"/>
      <c r="D77" s="46"/>
      <c r="E77" s="46"/>
      <c r="F77" s="345" t="s">
        <v>488</v>
      </c>
      <c r="G77" s="311"/>
      <c r="H77" s="311" t="str">
        <f>TEXT(Var_PAStipendStartDatePercentageIncrease,"0.0%")</f>
        <v>0.0%</v>
      </c>
      <c r="I77" s="311" t="str">
        <f>TEXT(Var_PAStipendSubsequentYearPercentageIncrease,"0.0%")</f>
        <v>2.0%</v>
      </c>
      <c r="J77" s="311" t="str">
        <f>TEXT(Var_PAStipendSubsequentYearPercentageIncrease,"0.0%")</f>
        <v>2.0%</v>
      </c>
      <c r="K77" s="311" t="str">
        <f>TEXT(Var_PAStipendSubsequentYearPercentageIncrease,"0.0%")</f>
        <v>2.0%</v>
      </c>
      <c r="L77" s="311" t="str">
        <f>TEXT(Var_PAStipendSubsequentYearPercentageIncrease,"0.0%")</f>
        <v>2.0%</v>
      </c>
      <c r="M77" s="311" t="str">
        <f>TEXT(Var_PAStipendSubsequentYearPercentageIncrease,"0.0%")</f>
        <v>2.0%</v>
      </c>
      <c r="N77" s="48"/>
    </row>
    <row r="78" spans="2:21" ht="12.75" customHeight="1" x14ac:dyDescent="0.2">
      <c r="B78" s="45" t="s">
        <v>69</v>
      </c>
      <c r="C78" s="69"/>
      <c r="D78" s="69"/>
      <c r="E78" s="69"/>
      <c r="F78" s="46"/>
      <c r="G78" s="262"/>
      <c r="H78" s="1190" t="s">
        <v>489</v>
      </c>
      <c r="I78" s="1191"/>
      <c r="J78" s="1191"/>
      <c r="K78" s="1191"/>
      <c r="L78" s="1191"/>
      <c r="M78" s="1192"/>
      <c r="N78" s="48"/>
      <c r="S78" s="374"/>
      <c r="T78" s="374"/>
      <c r="U78" s="374"/>
    </row>
    <row r="79" spans="2:21" ht="12.75" customHeight="1" x14ac:dyDescent="0.2">
      <c r="B79" s="45" t="s">
        <v>70</v>
      </c>
      <c r="C79" s="69"/>
      <c r="D79" s="69"/>
      <c r="E79" s="69"/>
      <c r="F79" s="46"/>
      <c r="G79" s="263"/>
      <c r="H79" s="1193"/>
      <c r="I79" s="1194"/>
      <c r="J79" s="1194"/>
      <c r="K79" s="1194"/>
      <c r="L79" s="1194"/>
      <c r="M79" s="1195"/>
      <c r="N79" s="48"/>
      <c r="S79"/>
    </row>
    <row r="80" spans="2:21" ht="12.75" customHeight="1" x14ac:dyDescent="0.2">
      <c r="B80" s="45" t="s">
        <v>71</v>
      </c>
      <c r="C80" s="69"/>
      <c r="D80" s="69"/>
      <c r="E80" s="69"/>
      <c r="F80" s="46"/>
      <c r="G80" s="263"/>
      <c r="H80" s="1193"/>
      <c r="I80" s="1194"/>
      <c r="J80" s="1194"/>
      <c r="K80" s="1194"/>
      <c r="L80" s="1194"/>
      <c r="M80" s="1195"/>
      <c r="N80" s="48"/>
      <c r="S80"/>
    </row>
    <row r="81" spans="2:24" ht="12.75" customHeight="1" x14ac:dyDescent="0.2">
      <c r="B81" s="45" t="s">
        <v>72</v>
      </c>
      <c r="C81" s="69"/>
      <c r="D81" s="69"/>
      <c r="E81" s="69"/>
      <c r="F81" s="375" t="s">
        <v>565</v>
      </c>
      <c r="G81" s="264"/>
      <c r="H81" s="1196"/>
      <c r="I81" s="1197"/>
      <c r="J81" s="1197"/>
      <c r="K81" s="1197"/>
      <c r="L81" s="1197"/>
      <c r="M81" s="1198"/>
      <c r="N81" s="48"/>
      <c r="S81"/>
    </row>
    <row r="82" spans="2:24" x14ac:dyDescent="0.2">
      <c r="B82" s="45" t="s">
        <v>73</v>
      </c>
      <c r="C82" s="69"/>
      <c r="D82" s="69"/>
      <c r="E82" s="69"/>
      <c r="F82" s="46">
        <v>16.84</v>
      </c>
      <c r="G82" s="70">
        <f>(F82*2080)*0.5</f>
        <v>17514</v>
      </c>
      <c r="H82" s="71">
        <f>G82*(1+$K$71+$K$73)</f>
        <v>17514</v>
      </c>
      <c r="I82" s="72">
        <f t="shared" ref="I82:M89" si="8">H82*(1+$K$72)</f>
        <v>17864</v>
      </c>
      <c r="J82" s="72">
        <f t="shared" si="8"/>
        <v>18221</v>
      </c>
      <c r="K82" s="72">
        <f t="shared" si="8"/>
        <v>18585</v>
      </c>
      <c r="L82" s="72">
        <f t="shared" si="8"/>
        <v>18957</v>
      </c>
      <c r="M82" s="73">
        <f t="shared" si="8"/>
        <v>19336</v>
      </c>
      <c r="N82" s="48"/>
    </row>
    <row r="83" spans="2:24" x14ac:dyDescent="0.2">
      <c r="B83" s="45" t="s">
        <v>74</v>
      </c>
      <c r="C83" s="69"/>
      <c r="D83" s="69"/>
      <c r="E83" s="69"/>
      <c r="F83" s="46">
        <v>16.84</v>
      </c>
      <c r="G83" s="70">
        <f>(F83*2080)*0.333</f>
        <v>11664</v>
      </c>
      <c r="H83" s="71">
        <f t="shared" ref="H83:H89" si="9">G83*(1+$K$71+$K$73)</f>
        <v>11664</v>
      </c>
      <c r="I83" s="72">
        <f t="shared" si="8"/>
        <v>11897</v>
      </c>
      <c r="J83" s="72">
        <f t="shared" si="8"/>
        <v>12135</v>
      </c>
      <c r="K83" s="72">
        <f t="shared" si="8"/>
        <v>12378</v>
      </c>
      <c r="L83" s="72">
        <f t="shared" si="8"/>
        <v>12626</v>
      </c>
      <c r="M83" s="73">
        <f t="shared" si="8"/>
        <v>12879</v>
      </c>
      <c r="N83" s="48"/>
    </row>
    <row r="84" spans="2:24" x14ac:dyDescent="0.2">
      <c r="B84" s="45" t="s">
        <v>75</v>
      </c>
      <c r="C84" s="69"/>
      <c r="D84" s="69"/>
      <c r="E84" s="69"/>
      <c r="F84" s="46">
        <v>18.37</v>
      </c>
      <c r="G84" s="70">
        <f>(F84*1560)*0.5</f>
        <v>14329</v>
      </c>
      <c r="H84" s="71">
        <f t="shared" si="9"/>
        <v>14329</v>
      </c>
      <c r="I84" s="72">
        <f t="shared" si="8"/>
        <v>14616</v>
      </c>
      <c r="J84" s="72">
        <f t="shared" si="8"/>
        <v>14908</v>
      </c>
      <c r="K84" s="72">
        <f t="shared" si="8"/>
        <v>15206</v>
      </c>
      <c r="L84" s="72">
        <f t="shared" si="8"/>
        <v>15510</v>
      </c>
      <c r="M84" s="73">
        <f t="shared" si="8"/>
        <v>15820</v>
      </c>
      <c r="N84" s="48"/>
    </row>
    <row r="85" spans="2:24" x14ac:dyDescent="0.2">
      <c r="B85" s="45" t="s">
        <v>76</v>
      </c>
      <c r="C85" s="69"/>
      <c r="D85" s="69"/>
      <c r="E85" s="69"/>
      <c r="F85" s="46">
        <v>18.37</v>
      </c>
      <c r="G85" s="70">
        <f>(F85*1560)*0.333</f>
        <v>9543</v>
      </c>
      <c r="H85" s="71">
        <f t="shared" si="9"/>
        <v>9543</v>
      </c>
      <c r="I85" s="72">
        <f t="shared" si="8"/>
        <v>9734</v>
      </c>
      <c r="J85" s="72">
        <f t="shared" si="8"/>
        <v>9929</v>
      </c>
      <c r="K85" s="72">
        <f t="shared" si="8"/>
        <v>10128</v>
      </c>
      <c r="L85" s="72">
        <f t="shared" si="8"/>
        <v>10331</v>
      </c>
      <c r="M85" s="73">
        <f t="shared" si="8"/>
        <v>10538</v>
      </c>
      <c r="N85" s="48"/>
      <c r="V85" s="374"/>
      <c r="W85" s="374"/>
      <c r="X85" s="374"/>
    </row>
    <row r="86" spans="2:24" x14ac:dyDescent="0.2">
      <c r="B86" s="45" t="s">
        <v>77</v>
      </c>
      <c r="C86" s="69"/>
      <c r="D86" s="69"/>
      <c r="E86" s="69"/>
      <c r="F86" s="46">
        <v>15.28</v>
      </c>
      <c r="G86" s="70">
        <f>(F86*2080)*0.5</f>
        <v>15891</v>
      </c>
      <c r="H86" s="71">
        <f t="shared" si="9"/>
        <v>15891</v>
      </c>
      <c r="I86" s="72">
        <f t="shared" si="8"/>
        <v>16209</v>
      </c>
      <c r="J86" s="72">
        <f t="shared" si="8"/>
        <v>16533</v>
      </c>
      <c r="K86" s="72">
        <f t="shared" si="8"/>
        <v>16864</v>
      </c>
      <c r="L86" s="72">
        <f t="shared" si="8"/>
        <v>17201</v>
      </c>
      <c r="M86" s="73">
        <f t="shared" si="8"/>
        <v>17545</v>
      </c>
      <c r="N86" s="48"/>
    </row>
    <row r="87" spans="2:24" x14ac:dyDescent="0.2">
      <c r="B87" s="45" t="s">
        <v>78</v>
      </c>
      <c r="C87" s="69"/>
      <c r="D87" s="69"/>
      <c r="E87" s="69"/>
      <c r="F87" s="46">
        <v>15.28</v>
      </c>
      <c r="G87" s="70">
        <f>(F87*2080)*0.333</f>
        <v>10584</v>
      </c>
      <c r="H87" s="71">
        <f>G87*(1+$K$71+$K$73)</f>
        <v>10584</v>
      </c>
      <c r="I87" s="72">
        <f t="shared" si="8"/>
        <v>10796</v>
      </c>
      <c r="J87" s="72">
        <f t="shared" si="8"/>
        <v>11012</v>
      </c>
      <c r="K87" s="72">
        <f t="shared" si="8"/>
        <v>11232</v>
      </c>
      <c r="L87" s="72">
        <f t="shared" si="8"/>
        <v>11457</v>
      </c>
      <c r="M87" s="73">
        <f t="shared" si="8"/>
        <v>11686</v>
      </c>
      <c r="N87" s="48"/>
    </row>
    <row r="88" spans="2:24" x14ac:dyDescent="0.2">
      <c r="B88" s="45" t="s">
        <v>79</v>
      </c>
      <c r="C88" s="69"/>
      <c r="D88" s="69"/>
      <c r="E88" s="69"/>
      <c r="F88" s="46">
        <v>16.670000000000002</v>
      </c>
      <c r="G88" s="70">
        <f>(F88*1560)*0.5</f>
        <v>13003</v>
      </c>
      <c r="H88" s="71">
        <f t="shared" si="9"/>
        <v>13003</v>
      </c>
      <c r="I88" s="72">
        <f t="shared" si="8"/>
        <v>13263</v>
      </c>
      <c r="J88" s="72">
        <f t="shared" si="8"/>
        <v>13528</v>
      </c>
      <c r="K88" s="72">
        <f t="shared" si="8"/>
        <v>13799</v>
      </c>
      <c r="L88" s="72">
        <f t="shared" si="8"/>
        <v>14075</v>
      </c>
      <c r="M88" s="73">
        <f t="shared" si="8"/>
        <v>14357</v>
      </c>
      <c r="N88" s="48"/>
    </row>
    <row r="89" spans="2:24" x14ac:dyDescent="0.2">
      <c r="B89" s="45" t="s">
        <v>80</v>
      </c>
      <c r="C89" s="69"/>
      <c r="D89" s="69"/>
      <c r="E89" s="69"/>
      <c r="F89" s="46">
        <v>16.670000000000002</v>
      </c>
      <c r="G89" s="70">
        <f>(F89*1560)*0.333</f>
        <v>8660</v>
      </c>
      <c r="H89" s="74">
        <f t="shared" si="9"/>
        <v>8660</v>
      </c>
      <c r="I89" s="75">
        <f t="shared" si="8"/>
        <v>8833</v>
      </c>
      <c r="J89" s="75">
        <f t="shared" si="8"/>
        <v>9010</v>
      </c>
      <c r="K89" s="75">
        <f t="shared" si="8"/>
        <v>9190</v>
      </c>
      <c r="L89" s="75">
        <f t="shared" si="8"/>
        <v>9374</v>
      </c>
      <c r="M89" s="76">
        <f t="shared" si="8"/>
        <v>9561</v>
      </c>
      <c r="N89" s="48"/>
    </row>
    <row r="90" spans="2:24" ht="13.5" thickBot="1" x14ac:dyDescent="0.25">
      <c r="B90" s="77"/>
      <c r="C90" s="78"/>
      <c r="D90" s="78"/>
      <c r="E90" s="78"/>
      <c r="F90" s="54"/>
      <c r="G90" s="63"/>
      <c r="H90" s="63"/>
      <c r="I90" s="63"/>
      <c r="J90" s="63"/>
      <c r="K90" s="63"/>
      <c r="L90" s="63"/>
      <c r="M90" s="63"/>
      <c r="N90" s="55"/>
    </row>
    <row r="91" spans="2:24" ht="14.25" thickTop="1" thickBot="1" x14ac:dyDescent="0.25">
      <c r="B91"/>
      <c r="C91"/>
      <c r="D91"/>
      <c r="E91"/>
      <c r="F91"/>
      <c r="G91"/>
      <c r="H91"/>
      <c r="I91"/>
      <c r="J91"/>
      <c r="K91"/>
      <c r="L91"/>
      <c r="M91"/>
      <c r="N91"/>
    </row>
    <row r="92" spans="2:24" ht="6.6" customHeight="1" thickTop="1" x14ac:dyDescent="0.2">
      <c r="B92" s="280" t="s">
        <v>167</v>
      </c>
      <c r="C92" s="278"/>
      <c r="D92" s="278"/>
      <c r="E92" s="278"/>
      <c r="F92" s="278"/>
      <c r="G92" s="278"/>
      <c r="H92" s="278"/>
      <c r="I92" s="278"/>
      <c r="J92" s="278"/>
      <c r="K92" s="278"/>
      <c r="L92" s="278"/>
      <c r="M92" s="278"/>
      <c r="N92" s="279"/>
    </row>
    <row r="93" spans="2:24" ht="19.5" customHeight="1" x14ac:dyDescent="0.2">
      <c r="B93" s="1210" t="s">
        <v>486</v>
      </c>
      <c r="C93" s="1211"/>
      <c r="D93" s="1211"/>
      <c r="E93" s="1211"/>
      <c r="F93" s="1211"/>
      <c r="G93" s="1211"/>
      <c r="H93" s="1211"/>
      <c r="I93" s="1211"/>
      <c r="J93" s="1211"/>
      <c r="K93" s="1211"/>
      <c r="L93" s="1211"/>
      <c r="M93" s="1211"/>
      <c r="N93" s="1212"/>
    </row>
    <row r="94" spans="2:24" x14ac:dyDescent="0.2">
      <c r="B94" s="304"/>
      <c r="C94" s="7"/>
      <c r="D94" s="7"/>
      <c r="E94" s="7"/>
      <c r="F94" s="7"/>
      <c r="G94" s="7"/>
      <c r="H94" s="7"/>
      <c r="I94" s="1138" t="s">
        <v>51</v>
      </c>
      <c r="J94" s="1138"/>
      <c r="K94" s="1154">
        <v>45257</v>
      </c>
      <c r="L94" s="1155"/>
      <c r="M94" s="7"/>
      <c r="N94" s="305"/>
    </row>
    <row r="95" spans="2:24" x14ac:dyDescent="0.2">
      <c r="B95" s="1142"/>
      <c r="C95" s="1143"/>
      <c r="D95" s="1143"/>
      <c r="E95" s="1143"/>
      <c r="F95" s="1143"/>
      <c r="G95" s="1143"/>
      <c r="H95" s="1143"/>
      <c r="I95" s="1143"/>
      <c r="J95" s="1143"/>
      <c r="K95" s="1143"/>
      <c r="L95" s="1143"/>
      <c r="M95" s="1143"/>
      <c r="N95" s="1144"/>
    </row>
    <row r="96" spans="2:24" x14ac:dyDescent="0.2">
      <c r="B96" s="304"/>
      <c r="C96" s="26"/>
      <c r="D96" s="26"/>
      <c r="E96" s="26"/>
      <c r="F96" s="26"/>
      <c r="G96" s="26"/>
      <c r="H96" s="1199" t="s">
        <v>52</v>
      </c>
      <c r="I96" s="1200"/>
      <c r="J96" s="1201"/>
      <c r="K96" s="1202">
        <v>0</v>
      </c>
      <c r="L96" s="1203"/>
      <c r="M96" s="26"/>
      <c r="N96" s="305"/>
    </row>
    <row r="97" spans="2:14" x14ac:dyDescent="0.2">
      <c r="B97" s="304"/>
      <c r="C97" s="26"/>
      <c r="D97" s="26"/>
      <c r="E97" s="26"/>
      <c r="F97" s="26"/>
      <c r="G97" s="26"/>
      <c r="H97" s="1204" t="s">
        <v>375</v>
      </c>
      <c r="I97" s="1205"/>
      <c r="J97" s="1206"/>
      <c r="K97" s="1207">
        <f>IF(Var_FiscalYearCrossover,K96*Result_InflationYears,0)</f>
        <v>0</v>
      </c>
      <c r="L97" s="1208"/>
      <c r="M97" s="26"/>
      <c r="N97" s="305"/>
    </row>
    <row r="98" spans="2:14" x14ac:dyDescent="0.2">
      <c r="B98" s="304"/>
      <c r="C98" s="7"/>
      <c r="D98" s="7"/>
      <c r="E98" s="7"/>
      <c r="F98" s="7"/>
      <c r="G98" s="7"/>
      <c r="H98" s="7"/>
      <c r="I98" s="7"/>
      <c r="J98" s="7"/>
      <c r="K98" s="7"/>
      <c r="L98" s="7"/>
      <c r="M98" s="7"/>
      <c r="N98" s="305"/>
    </row>
    <row r="99" spans="2:14" x14ac:dyDescent="0.2">
      <c r="B99" s="58"/>
      <c r="C99" s="46"/>
      <c r="D99" s="42"/>
      <c r="E99" s="59"/>
      <c r="F99" s="345" t="s">
        <v>520</v>
      </c>
      <c r="G99" s="60" t="str">
        <f>CONCATENATE("July ",YEAR($D$12))</f>
        <v>July 2025</v>
      </c>
      <c r="H99" s="60" t="str">
        <f>CONCATENATE("July ",YEAR($D$12)+IF(Var_FiscalYearCrossover,Result_InflationYears,0))</f>
        <v>July 2025</v>
      </c>
      <c r="I99" s="60" t="str">
        <f>CONCATENATE("July ",YEAR($D$12)+1+IF(Var_FiscalYearCrossover,Result_InflationYears,0))</f>
        <v>July 2026</v>
      </c>
      <c r="J99" s="61" t="str">
        <f>CONCATENATE("July ",YEAR($D$12)+2+IF(Var_FiscalYearCrossover,Result_InflationYears,0))</f>
        <v>July 2027</v>
      </c>
      <c r="K99" s="61" t="str">
        <f>CONCATENATE("July ",YEAR($D$12)+3+IF(Var_FiscalYearCrossover,Result_InflationYears,0))</f>
        <v>July 2028</v>
      </c>
      <c r="L99" s="61" t="str">
        <f>CONCATENATE("July ",YEAR($D$12)+4+IF(Var_FiscalYearCrossover,Result_InflationYears,0))</f>
        <v>July 2029</v>
      </c>
      <c r="M99" s="61" t="str">
        <f>CONCATENATE("July ",YEAR($D$12)+5+IF(Var_FiscalYearCrossover,Result_InflationYears,0))</f>
        <v>July 2030</v>
      </c>
      <c r="N99" s="305"/>
    </row>
    <row r="100" spans="2:14" x14ac:dyDescent="0.2">
      <c r="B100" s="58"/>
      <c r="C100" s="46"/>
      <c r="D100" s="46"/>
      <c r="E100" s="46"/>
      <c r="F100" s="46"/>
      <c r="G100" s="42" t="s">
        <v>65</v>
      </c>
      <c r="H100" s="42" t="s">
        <v>53</v>
      </c>
      <c r="I100" s="42" t="s">
        <v>54</v>
      </c>
      <c r="J100" s="42" t="s">
        <v>55</v>
      </c>
      <c r="K100" s="42" t="s">
        <v>56</v>
      </c>
      <c r="L100" s="42" t="s">
        <v>57</v>
      </c>
      <c r="M100" s="42" t="s">
        <v>224</v>
      </c>
      <c r="N100" s="305"/>
    </row>
    <row r="101" spans="2:14" x14ac:dyDescent="0.2">
      <c r="B101" s="58"/>
      <c r="C101" s="46"/>
      <c r="D101" s="46"/>
      <c r="E101" s="46"/>
      <c r="F101" s="345" t="s">
        <v>488</v>
      </c>
      <c r="G101" s="310"/>
      <c r="H101" s="309">
        <f>K97</f>
        <v>0</v>
      </c>
      <c r="I101" s="309">
        <f>$K$96</f>
        <v>0</v>
      </c>
      <c r="J101" s="309">
        <f t="shared" ref="J101:M101" si="10">$K$96</f>
        <v>0</v>
      </c>
      <c r="K101" s="309">
        <f t="shared" si="10"/>
        <v>0</v>
      </c>
      <c r="L101" s="309">
        <f t="shared" si="10"/>
        <v>0</v>
      </c>
      <c r="M101" s="309">
        <f t="shared" si="10"/>
        <v>0</v>
      </c>
      <c r="N101" s="305"/>
    </row>
    <row r="102" spans="2:14" x14ac:dyDescent="0.2">
      <c r="B102" s="283" t="s">
        <v>66</v>
      </c>
      <c r="C102" s="59"/>
      <c r="D102" s="46"/>
      <c r="E102" s="46"/>
      <c r="F102" s="46"/>
      <c r="G102" s="289">
        <v>38845</v>
      </c>
      <c r="H102" s="294">
        <f>G102+G102*K97</f>
        <v>38845</v>
      </c>
      <c r="I102" s="295">
        <f>H102+H102*$K$96</f>
        <v>38845</v>
      </c>
      <c r="J102" s="295">
        <f t="shared" ref="J102:M102" si="11">I102+I102*$K$96</f>
        <v>38845</v>
      </c>
      <c r="K102" s="295">
        <f t="shared" si="11"/>
        <v>38845</v>
      </c>
      <c r="L102" s="295">
        <f t="shared" si="11"/>
        <v>38845</v>
      </c>
      <c r="M102" s="296">
        <f t="shared" si="11"/>
        <v>38845</v>
      </c>
      <c r="N102" s="305"/>
    </row>
    <row r="103" spans="2:14" x14ac:dyDescent="0.2">
      <c r="B103" s="283" t="s">
        <v>67</v>
      </c>
      <c r="C103" s="59"/>
      <c r="D103" s="46"/>
      <c r="E103" s="46"/>
      <c r="F103" s="46"/>
      <c r="G103" s="290">
        <v>47476</v>
      </c>
      <c r="H103" s="297">
        <f>G103+G103*K97</f>
        <v>47476</v>
      </c>
      <c r="I103" s="75">
        <f>H103+H103*$K$96</f>
        <v>47476</v>
      </c>
      <c r="J103" s="75">
        <f t="shared" ref="J103:M103" si="12">I103+I103*$K$96</f>
        <v>47476</v>
      </c>
      <c r="K103" s="75">
        <f t="shared" si="12"/>
        <v>47476</v>
      </c>
      <c r="L103" s="75">
        <f t="shared" si="12"/>
        <v>47476</v>
      </c>
      <c r="M103" s="76">
        <f t="shared" si="12"/>
        <v>47476</v>
      </c>
      <c r="N103" s="305"/>
    </row>
    <row r="104" spans="2:14" ht="13.5" thickBot="1" x14ac:dyDescent="0.25">
      <c r="B104" s="306"/>
      <c r="C104" s="307"/>
      <c r="D104" s="307"/>
      <c r="E104" s="307"/>
      <c r="F104" s="307"/>
      <c r="G104" s="307"/>
      <c r="H104" s="307"/>
      <c r="I104" s="307"/>
      <c r="J104" s="307"/>
      <c r="K104" s="307"/>
      <c r="L104" s="307"/>
      <c r="M104" s="307"/>
      <c r="N104" s="308"/>
    </row>
    <row r="105" spans="2:14" ht="14.25" thickTop="1" thickBot="1" x14ac:dyDescent="0.25">
      <c r="B105"/>
      <c r="C105"/>
      <c r="D105"/>
      <c r="E105"/>
      <c r="F105"/>
      <c r="G105"/>
      <c r="H105"/>
      <c r="I105"/>
      <c r="J105"/>
      <c r="K105"/>
      <c r="L105"/>
      <c r="M105"/>
      <c r="N105"/>
    </row>
    <row r="106" spans="2:14" ht="7.35" customHeight="1" thickTop="1" x14ac:dyDescent="0.2">
      <c r="B106" s="365"/>
      <c r="C106" s="366"/>
      <c r="D106" s="366"/>
      <c r="E106" s="366"/>
      <c r="F106" s="366"/>
      <c r="G106" s="366"/>
      <c r="H106" s="366"/>
      <c r="I106" s="366"/>
      <c r="J106" s="366"/>
      <c r="K106" s="366"/>
      <c r="L106" s="366"/>
      <c r="M106" s="366"/>
      <c r="N106" s="367"/>
    </row>
    <row r="107" spans="2:14" ht="24.6" customHeight="1" x14ac:dyDescent="0.2">
      <c r="B107" s="368" t="s">
        <v>221</v>
      </c>
      <c r="C107" s="7"/>
      <c r="D107" s="7"/>
      <c r="E107" s="1163" t="s">
        <v>549</v>
      </c>
      <c r="F107" s="1163"/>
      <c r="G107" s="1163"/>
      <c r="H107" s="1163"/>
      <c r="I107" s="1163"/>
      <c r="J107" s="1163"/>
      <c r="K107" s="1163"/>
      <c r="L107" s="7"/>
      <c r="M107" s="362">
        <v>174</v>
      </c>
      <c r="N107" s="305"/>
    </row>
    <row r="108" spans="2:14" ht="6.6" customHeight="1" x14ac:dyDescent="0.2">
      <c r="B108" s="369"/>
      <c r="C108" s="7"/>
      <c r="D108" s="7"/>
      <c r="E108" s="7"/>
      <c r="F108" s="7"/>
      <c r="G108" s="7"/>
      <c r="H108" s="7"/>
      <c r="I108" s="7"/>
      <c r="J108" s="7"/>
      <c r="K108" s="7"/>
      <c r="L108" s="7"/>
      <c r="M108" s="7"/>
      <c r="N108" s="305"/>
    </row>
    <row r="109" spans="2:14" ht="24.6" customHeight="1" x14ac:dyDescent="0.2">
      <c r="B109" s="368" t="s">
        <v>120</v>
      </c>
      <c r="C109" s="7"/>
      <c r="D109" s="7"/>
      <c r="E109" s="7"/>
      <c r="F109" s="7"/>
      <c r="G109" s="7"/>
      <c r="H109" s="7"/>
      <c r="I109" s="1138" t="s">
        <v>51</v>
      </c>
      <c r="J109" s="1138"/>
      <c r="K109" s="364">
        <v>40319</v>
      </c>
      <c r="L109" s="7"/>
      <c r="M109" s="363">
        <v>0.25</v>
      </c>
      <c r="N109" s="305"/>
    </row>
    <row r="110" spans="2:14" ht="5.85" customHeight="1" x14ac:dyDescent="0.2">
      <c r="B110" s="369"/>
      <c r="C110" s="7"/>
      <c r="D110" s="7"/>
      <c r="E110" s="7"/>
      <c r="F110" s="7"/>
      <c r="G110" s="7"/>
      <c r="H110" s="7"/>
      <c r="I110" s="7"/>
      <c r="J110" s="7"/>
      <c r="K110" s="7"/>
      <c r="L110" s="7"/>
      <c r="M110" s="7"/>
      <c r="N110" s="305"/>
    </row>
    <row r="111" spans="2:14" ht="24.6" customHeight="1" x14ac:dyDescent="0.2">
      <c r="B111" s="368" t="s">
        <v>550</v>
      </c>
      <c r="C111" s="7"/>
      <c r="D111" s="7"/>
      <c r="E111" s="7"/>
      <c r="F111" s="7"/>
      <c r="G111" s="7"/>
      <c r="H111" s="7"/>
      <c r="I111" s="7"/>
      <c r="J111" s="7"/>
      <c r="K111" s="7"/>
      <c r="L111" s="7"/>
      <c r="M111" s="371">
        <f>Data_SalaryInflationRate</f>
        <v>0.03</v>
      </c>
      <c r="N111" s="305"/>
    </row>
    <row r="112" spans="2:14" ht="13.5" thickBot="1" x14ac:dyDescent="0.25">
      <c r="B112" s="370"/>
      <c r="C112" s="307"/>
      <c r="D112" s="307"/>
      <c r="E112" s="307"/>
      <c r="F112" s="307"/>
      <c r="G112" s="307"/>
      <c r="H112" s="307"/>
      <c r="I112" s="307"/>
      <c r="J112" s="307"/>
      <c r="K112" s="307"/>
      <c r="L112" s="307"/>
      <c r="M112" s="307"/>
      <c r="N112" s="308"/>
    </row>
    <row r="113" spans="2:9" ht="14.25" thickTop="1" thickBot="1" x14ac:dyDescent="0.25"/>
    <row r="114" spans="2:9" ht="6.75" customHeight="1" thickTop="1" x14ac:dyDescent="0.2">
      <c r="B114" s="256"/>
      <c r="C114" s="257"/>
      <c r="D114" s="257"/>
      <c r="E114" s="257"/>
      <c r="F114" s="257"/>
      <c r="G114" s="257"/>
      <c r="H114" s="257"/>
      <c r="I114" s="258"/>
    </row>
    <row r="115" spans="2:9" ht="20.100000000000001" customHeight="1" x14ac:dyDescent="0.2">
      <c r="B115" s="259"/>
      <c r="C115" s="372" t="s">
        <v>450</v>
      </c>
      <c r="D115" s="372"/>
      <c r="E115" s="372"/>
      <c r="F115" s="1138" t="s">
        <v>51</v>
      </c>
      <c r="G115" s="1138"/>
      <c r="H115" s="364">
        <v>45727</v>
      </c>
      <c r="I115" s="260"/>
    </row>
    <row r="116" spans="2:9" ht="66.75" customHeight="1" x14ac:dyDescent="0.2">
      <c r="B116" s="259"/>
      <c r="C116" s="1186" t="s">
        <v>558</v>
      </c>
      <c r="D116" s="1186"/>
      <c r="E116" s="1186"/>
      <c r="F116" s="1186"/>
      <c r="G116" s="1187" t="s">
        <v>451</v>
      </c>
      <c r="H116" s="1187"/>
      <c r="I116" s="260"/>
    </row>
    <row r="117" spans="2:9" ht="14.1" customHeight="1" x14ac:dyDescent="0.2">
      <c r="B117" s="259"/>
      <c r="C117" s="29" t="str">
        <f>'Drop-Down_Options'!I8</f>
        <v>Academic Affairs</v>
      </c>
      <c r="D117" s="8"/>
      <c r="E117" s="8"/>
      <c r="F117" s="26"/>
      <c r="G117" s="1188">
        <f>'Drop-Down_Options'!J8</f>
        <v>15918</v>
      </c>
      <c r="H117" s="1189"/>
      <c r="I117" s="80"/>
    </row>
    <row r="118" spans="2:9" ht="14.1" customHeight="1" x14ac:dyDescent="0.2">
      <c r="B118" s="259"/>
      <c r="C118" s="29" t="str">
        <f>'Drop-Down_Options'!I9</f>
        <v>Architecture &amp; Urban Planning</v>
      </c>
      <c r="D118" s="8"/>
      <c r="E118" s="8"/>
      <c r="F118" s="26"/>
      <c r="G118" s="1188">
        <f>'Drop-Down_Options'!J9</f>
        <v>15918</v>
      </c>
      <c r="H118" s="1189"/>
      <c r="I118" s="80"/>
    </row>
    <row r="119" spans="2:9" ht="14.25" customHeight="1" x14ac:dyDescent="0.2">
      <c r="B119" s="259"/>
      <c r="C119" s="29" t="str">
        <f>'Drop-Down_Options'!I10</f>
        <v>Arts (Peck School)</v>
      </c>
      <c r="D119" s="8"/>
      <c r="E119" s="8"/>
      <c r="F119" s="26"/>
      <c r="G119" s="1188">
        <f>'Drop-Down_Options'!J10</f>
        <v>15918</v>
      </c>
      <c r="H119" s="1189"/>
      <c r="I119" s="80"/>
    </row>
    <row r="120" spans="2:9" ht="14.25" customHeight="1" x14ac:dyDescent="0.2">
      <c r="B120" s="259"/>
      <c r="C120" s="29" t="str">
        <f>'Drop-Down_Options'!I11</f>
        <v>Business (Lubar)</v>
      </c>
      <c r="D120" s="8"/>
      <c r="E120" s="8"/>
      <c r="F120" s="26"/>
      <c r="G120" s="1188">
        <f>'Drop-Down_Options'!J11</f>
        <v>15918</v>
      </c>
      <c r="H120" s="1189"/>
      <c r="I120" s="80"/>
    </row>
    <row r="121" spans="2:9" x14ac:dyDescent="0.2">
      <c r="B121" s="259"/>
      <c r="C121" s="29" t="str">
        <f>'Drop-Down_Options'!I12</f>
        <v>Continuing Education</v>
      </c>
      <c r="D121" s="8"/>
      <c r="E121" s="8"/>
      <c r="F121" s="26"/>
      <c r="G121" s="1188">
        <f>'Drop-Down_Options'!J12</f>
        <v>15918</v>
      </c>
      <c r="H121" s="1189"/>
      <c r="I121" s="80"/>
    </row>
    <row r="122" spans="2:9" x14ac:dyDescent="0.2">
      <c r="B122" s="259"/>
      <c r="C122" s="29" t="str">
        <f>'Drop-Down_Options'!I13</f>
        <v>Education</v>
      </c>
      <c r="D122" s="26"/>
      <c r="E122" s="26"/>
      <c r="F122" s="26"/>
      <c r="G122" s="1188">
        <f>'Drop-Down_Options'!J13</f>
        <v>18041</v>
      </c>
      <c r="H122" s="1189"/>
      <c r="I122" s="80"/>
    </row>
    <row r="123" spans="2:9" x14ac:dyDescent="0.2">
      <c r="B123" s="259"/>
      <c r="C123" s="29" t="str">
        <f>'Drop-Down_Options'!I14</f>
        <v>Engineering and Applied Sciences</v>
      </c>
      <c r="D123" s="26"/>
      <c r="E123" s="26"/>
      <c r="F123" s="26"/>
      <c r="G123" s="1188">
        <f>'Drop-Down_Options'!J14</f>
        <v>22285</v>
      </c>
      <c r="H123" s="1189"/>
      <c r="I123" s="80"/>
    </row>
    <row r="124" spans="2:9" x14ac:dyDescent="0.2">
      <c r="B124" s="259"/>
      <c r="C124" s="29" t="str">
        <f>'Drop-Down_Options'!I15</f>
        <v>Freshwater Sciences</v>
      </c>
      <c r="D124" s="26"/>
      <c r="E124" s="26"/>
      <c r="F124" s="26"/>
      <c r="G124" s="1188">
        <f>'Drop-Down_Options'!J15</f>
        <v>22285</v>
      </c>
      <c r="H124" s="1189"/>
      <c r="I124" s="80"/>
    </row>
    <row r="125" spans="2:9" x14ac:dyDescent="0.2">
      <c r="B125" s="259"/>
      <c r="C125" s="29" t="str">
        <f>'Drop-Down_Options'!I16</f>
        <v>Graduate School - other</v>
      </c>
      <c r="D125" s="26"/>
      <c r="E125" s="26"/>
      <c r="F125" s="26"/>
      <c r="G125" s="1188">
        <f>'Drop-Down_Options'!J16</f>
        <v>15918</v>
      </c>
      <c r="H125" s="1189"/>
      <c r="I125" s="80"/>
    </row>
    <row r="126" spans="2:9" x14ac:dyDescent="0.2">
      <c r="B126" s="259"/>
      <c r="C126" s="29" t="str">
        <f>'Drop-Down_Options'!I17</f>
        <v>Health Sciences</v>
      </c>
      <c r="D126" s="26"/>
      <c r="E126" s="26"/>
      <c r="F126" s="26"/>
      <c r="G126" s="1188">
        <f>'Drop-Down_Options'!J17</f>
        <v>18041</v>
      </c>
      <c r="H126" s="1189"/>
      <c r="I126" s="80"/>
    </row>
    <row r="127" spans="2:9" x14ac:dyDescent="0.2">
      <c r="B127" s="259"/>
      <c r="C127" s="29" t="str">
        <f>'Drop-Down_Options'!I18</f>
        <v>Information Studies</v>
      </c>
      <c r="D127" s="26"/>
      <c r="E127" s="26"/>
      <c r="F127" s="26"/>
      <c r="G127" s="1188">
        <f>'Drop-Down_Options'!J18</f>
        <v>18041</v>
      </c>
      <c r="H127" s="1189"/>
      <c r="I127" s="80"/>
    </row>
    <row r="128" spans="2:9" x14ac:dyDescent="0.2">
      <c r="B128" s="259"/>
      <c r="C128" s="29" t="str">
        <f>'Drop-Down_Options'!I19</f>
        <v>L&amp;S - African &amp; African Diaspora Studies</v>
      </c>
      <c r="D128" s="26"/>
      <c r="E128" s="26"/>
      <c r="F128" s="26"/>
      <c r="G128" s="1188">
        <f>'Drop-Down_Options'!J19</f>
        <v>15918</v>
      </c>
      <c r="H128" s="1189"/>
      <c r="I128" s="80"/>
    </row>
    <row r="129" spans="2:9" x14ac:dyDescent="0.2">
      <c r="B129" s="259"/>
      <c r="C129" s="29" t="str">
        <f>'Drop-Down_Options'!I20</f>
        <v>L&amp;S - Anthropology</v>
      </c>
      <c r="D129" s="26"/>
      <c r="E129" s="26"/>
      <c r="F129" s="26"/>
      <c r="G129" s="1188">
        <f>'Drop-Down_Options'!J20</f>
        <v>15918</v>
      </c>
      <c r="H129" s="1189"/>
      <c r="I129" s="80"/>
    </row>
    <row r="130" spans="2:9" x14ac:dyDescent="0.2">
      <c r="B130" s="259"/>
      <c r="C130" s="29" t="str">
        <f>'Drop-Down_Options'!I21</f>
        <v>L&amp;S - Art History</v>
      </c>
      <c r="D130" s="26"/>
      <c r="E130" s="26"/>
      <c r="F130" s="26"/>
      <c r="G130" s="1188">
        <f>'Drop-Down_Options'!J21</f>
        <v>15918</v>
      </c>
      <c r="H130" s="1189"/>
      <c r="I130" s="80"/>
    </row>
    <row r="131" spans="2:9" x14ac:dyDescent="0.2">
      <c r="B131" s="259"/>
      <c r="C131" s="29" t="str">
        <f>'Drop-Down_Options'!I22</f>
        <v>L&amp;S - Biosciences</v>
      </c>
      <c r="D131" s="26"/>
      <c r="E131" s="26"/>
      <c r="F131" s="26"/>
      <c r="G131" s="1188">
        <f>'Drop-Down_Options'!J22</f>
        <v>22285</v>
      </c>
      <c r="H131" s="1189"/>
      <c r="I131" s="80"/>
    </row>
    <row r="132" spans="2:9" x14ac:dyDescent="0.2">
      <c r="B132" s="259"/>
      <c r="C132" s="29" t="str">
        <f>'Drop-Down_Options'!I23</f>
        <v>L&amp;S - Chemistry</v>
      </c>
      <c r="D132" s="26"/>
      <c r="E132" s="26"/>
      <c r="F132" s="26"/>
      <c r="G132" s="1188">
        <f>'Drop-Down_Options'!J23</f>
        <v>22285</v>
      </c>
      <c r="H132" s="1189"/>
      <c r="I132" s="80"/>
    </row>
    <row r="133" spans="2:9" x14ac:dyDescent="0.2">
      <c r="B133" s="259"/>
      <c r="C133" s="29" t="str">
        <f>'Drop-Down_Options'!I24</f>
        <v>L&amp;S - Communication</v>
      </c>
      <c r="D133" s="26"/>
      <c r="E133" s="26"/>
      <c r="F133" s="26"/>
      <c r="G133" s="1188">
        <f>'Drop-Down_Options'!J24</f>
        <v>15918</v>
      </c>
      <c r="H133" s="1189"/>
      <c r="I133" s="80"/>
    </row>
    <row r="134" spans="2:9" x14ac:dyDescent="0.2">
      <c r="B134" s="259"/>
      <c r="C134" s="29" t="str">
        <f>'Drop-Down_Options'!I25</f>
        <v>L&amp;S - Culture &amp; Communities</v>
      </c>
      <c r="D134" s="26"/>
      <c r="E134" s="26"/>
      <c r="F134" s="26"/>
      <c r="G134" s="1188">
        <f>'Drop-Down_Options'!J25</f>
        <v>15918</v>
      </c>
      <c r="H134" s="1189"/>
      <c r="I134" s="80"/>
    </row>
    <row r="135" spans="2:9" x14ac:dyDescent="0.2">
      <c r="B135" s="259"/>
      <c r="C135" s="29" t="str">
        <f>'Drop-Down_Options'!I26</f>
        <v>L&amp;S - Economics</v>
      </c>
      <c r="D135" s="26"/>
      <c r="E135" s="26"/>
      <c r="F135" s="26"/>
      <c r="G135" s="1188">
        <f>'Drop-Down_Options'!J26</f>
        <v>15918</v>
      </c>
      <c r="H135" s="1189"/>
      <c r="I135" s="80"/>
    </row>
    <row r="136" spans="2:9" x14ac:dyDescent="0.2">
      <c r="B136" s="259"/>
      <c r="C136" s="29" t="str">
        <f>'Drop-Down_Options'!I27</f>
        <v>L&amp;S - English</v>
      </c>
      <c r="D136" s="26"/>
      <c r="E136" s="26"/>
      <c r="F136" s="26"/>
      <c r="G136" s="1188">
        <f>'Drop-Down_Options'!J27</f>
        <v>15918</v>
      </c>
      <c r="H136" s="1189"/>
      <c r="I136" s="80"/>
    </row>
    <row r="137" spans="2:9" x14ac:dyDescent="0.2">
      <c r="B137" s="259"/>
      <c r="C137" s="29" t="str">
        <f>'Drop-Down_Options'!I28</f>
        <v>L&amp;S - Field Station</v>
      </c>
      <c r="D137" s="26"/>
      <c r="E137" s="26"/>
      <c r="F137" s="26"/>
      <c r="G137" s="1188">
        <f>'Drop-Down_Options'!J28</f>
        <v>18041</v>
      </c>
      <c r="H137" s="1189"/>
      <c r="I137" s="80"/>
    </row>
    <row r="138" spans="2:9" x14ac:dyDescent="0.2">
      <c r="B138" s="259"/>
      <c r="C138" s="29" t="str">
        <f>'Drop-Down_Options'!I29</f>
        <v>L&amp;S - Foreign Languages &amp; Literature</v>
      </c>
      <c r="D138" s="26"/>
      <c r="E138" s="26"/>
      <c r="F138" s="26"/>
      <c r="G138" s="1188">
        <f>'Drop-Down_Options'!J29</f>
        <v>15918</v>
      </c>
      <c r="H138" s="1189"/>
      <c r="I138" s="80"/>
    </row>
    <row r="139" spans="2:9" x14ac:dyDescent="0.2">
      <c r="B139" s="259"/>
      <c r="C139" s="29" t="str">
        <f>'Drop-Down_Options'!I30</f>
        <v>L&amp;S - Forensic Studies</v>
      </c>
      <c r="D139" s="26"/>
      <c r="E139" s="26"/>
      <c r="F139" s="26"/>
      <c r="G139" s="1188">
        <f>'Drop-Down_Options'!J30</f>
        <v>15918</v>
      </c>
      <c r="H139" s="1189"/>
      <c r="I139" s="80"/>
    </row>
    <row r="140" spans="2:9" x14ac:dyDescent="0.2">
      <c r="B140" s="259"/>
      <c r="C140" s="29" t="str">
        <f>'Drop-Down_Options'!I31</f>
        <v>L&amp;S - French, Italian, Comp Lit</v>
      </c>
      <c r="D140" s="26"/>
      <c r="E140" s="26"/>
      <c r="F140" s="26"/>
      <c r="G140" s="1188">
        <f>'Drop-Down_Options'!J31</f>
        <v>15918</v>
      </c>
      <c r="H140" s="1189"/>
      <c r="I140" s="80"/>
    </row>
    <row r="141" spans="2:9" x14ac:dyDescent="0.2">
      <c r="B141" s="259"/>
      <c r="C141" s="29" t="str">
        <f>'Drop-Down_Options'!I32</f>
        <v>L&amp;S - Geography</v>
      </c>
      <c r="D141" s="26"/>
      <c r="E141" s="26"/>
      <c r="F141" s="26"/>
      <c r="G141" s="1188">
        <f>'Drop-Down_Options'!J32</f>
        <v>18041</v>
      </c>
      <c r="H141" s="1189"/>
      <c r="I141" s="80"/>
    </row>
    <row r="142" spans="2:9" x14ac:dyDescent="0.2">
      <c r="B142" s="259"/>
      <c r="C142" s="29" t="str">
        <f>'Drop-Down_Options'!I33</f>
        <v>L&amp;S - Geosciences</v>
      </c>
      <c r="D142" s="26"/>
      <c r="E142" s="26"/>
      <c r="F142" s="26"/>
      <c r="G142" s="1188">
        <f>'Drop-Down_Options'!J33</f>
        <v>22285</v>
      </c>
      <c r="H142" s="1189"/>
      <c r="I142" s="80"/>
    </row>
    <row r="143" spans="2:9" x14ac:dyDescent="0.2">
      <c r="B143" s="259"/>
      <c r="C143" s="29" t="str">
        <f>'Drop-Down_Options'!I34</f>
        <v>L&amp;S - History</v>
      </c>
      <c r="D143" s="26"/>
      <c r="E143" s="26"/>
      <c r="F143" s="26"/>
      <c r="G143" s="1188">
        <f>'Drop-Down_Options'!J34</f>
        <v>15918</v>
      </c>
      <c r="H143" s="1189"/>
      <c r="I143" s="80"/>
    </row>
    <row r="144" spans="2:9" x14ac:dyDescent="0.2">
      <c r="B144" s="259"/>
      <c r="C144" s="29" t="str">
        <f>'Drop-Down_Options'!I35</f>
        <v>L&amp;S - Institute for Global Studies</v>
      </c>
      <c r="D144" s="26"/>
      <c r="E144" s="26"/>
      <c r="F144" s="26"/>
      <c r="G144" s="1188">
        <f>'Drop-Down_Options'!J35</f>
        <v>15918</v>
      </c>
      <c r="H144" s="1189"/>
      <c r="I144" s="80"/>
    </row>
    <row r="145" spans="2:9" x14ac:dyDescent="0.2">
      <c r="B145" s="259"/>
      <c r="C145" s="29" t="str">
        <f>'Drop-Down_Options'!I36</f>
        <v>L&amp;S - International Studies</v>
      </c>
      <c r="D145" s="26"/>
      <c r="E145" s="26"/>
      <c r="F145" s="26"/>
      <c r="G145" s="1188">
        <f>'Drop-Down_Options'!J36</f>
        <v>15918</v>
      </c>
      <c r="H145" s="1189"/>
      <c r="I145" s="80"/>
    </row>
    <row r="146" spans="2:9" x14ac:dyDescent="0.2">
      <c r="B146" s="259"/>
      <c r="C146" s="29" t="str">
        <f>'Drop-Down_Options'!I37</f>
        <v>L&amp;S - Journalism &amp; Mass Comm</v>
      </c>
      <c r="D146" s="26"/>
      <c r="E146" s="26"/>
      <c r="F146" s="26"/>
      <c r="G146" s="1188">
        <f>'Drop-Down_Options'!J37</f>
        <v>15918</v>
      </c>
      <c r="H146" s="1189"/>
      <c r="I146" s="80"/>
    </row>
    <row r="147" spans="2:9" x14ac:dyDescent="0.2">
      <c r="B147" s="259"/>
      <c r="C147" s="29" t="str">
        <f>'Drop-Down_Options'!I38</f>
        <v>L&amp;S - Languages Res, Ctr</v>
      </c>
      <c r="D147" s="26"/>
      <c r="E147" s="26"/>
      <c r="F147" s="26"/>
      <c r="G147" s="1188">
        <f>'Drop-Down_Options'!J38</f>
        <v>15918</v>
      </c>
      <c r="H147" s="1189"/>
      <c r="I147" s="80"/>
    </row>
    <row r="148" spans="2:9" x14ac:dyDescent="0.2">
      <c r="B148" s="259"/>
      <c r="C148" s="29" t="str">
        <f>'Drop-Down_Options'!I39</f>
        <v>L&amp;S - Linguistics</v>
      </c>
      <c r="D148" s="26"/>
      <c r="E148" s="26"/>
      <c r="F148" s="26"/>
      <c r="G148" s="1188">
        <f>'Drop-Down_Options'!J39</f>
        <v>15918</v>
      </c>
      <c r="H148" s="1189"/>
      <c r="I148" s="80"/>
    </row>
    <row r="149" spans="2:9" x14ac:dyDescent="0.2">
      <c r="B149" s="259"/>
      <c r="C149" s="29" t="str">
        <f>'Drop-Down_Options'!I40</f>
        <v>L&amp;S - MALLT</v>
      </c>
      <c r="D149" s="26"/>
      <c r="E149" s="26"/>
      <c r="F149" s="26"/>
      <c r="G149" s="1188">
        <f>'Drop-Down_Options'!J40</f>
        <v>15918</v>
      </c>
      <c r="H149" s="1189"/>
      <c r="I149" s="80"/>
    </row>
    <row r="150" spans="2:9" x14ac:dyDescent="0.2">
      <c r="B150" s="259"/>
      <c r="C150" s="29" t="str">
        <f>'Drop-Down_Options'!I41</f>
        <v>L&amp;S - Mathematical Sciences</v>
      </c>
      <c r="D150" s="26"/>
      <c r="E150" s="26"/>
      <c r="F150" s="26"/>
      <c r="G150" s="1188">
        <f>'Drop-Down_Options'!J41</f>
        <v>22285</v>
      </c>
      <c r="H150" s="1189"/>
      <c r="I150" s="80"/>
    </row>
    <row r="151" spans="2:9" x14ac:dyDescent="0.2">
      <c r="B151" s="259"/>
      <c r="C151" s="29" t="str">
        <f>'Drop-Down_Options'!I42</f>
        <v>L&amp;S - Philosophy</v>
      </c>
      <c r="D151" s="26"/>
      <c r="E151" s="26"/>
      <c r="F151" s="26"/>
      <c r="G151" s="1188">
        <f>'Drop-Down_Options'!J42</f>
        <v>15918</v>
      </c>
      <c r="H151" s="1189"/>
      <c r="I151" s="80"/>
    </row>
    <row r="152" spans="2:9" x14ac:dyDescent="0.2">
      <c r="B152" s="259"/>
      <c r="C152" s="29" t="str">
        <f>'Drop-Down_Options'!I43</f>
        <v>L&amp;S - Physics</v>
      </c>
      <c r="D152" s="26"/>
      <c r="E152" s="26"/>
      <c r="F152" s="26"/>
      <c r="G152" s="1188">
        <f>'Drop-Down_Options'!J43</f>
        <v>22285</v>
      </c>
      <c r="H152" s="1189"/>
      <c r="I152" s="80"/>
    </row>
    <row r="153" spans="2:9" x14ac:dyDescent="0.2">
      <c r="B153" s="259"/>
      <c r="C153" s="29" t="str">
        <f>'Drop-Down_Options'!I44</f>
        <v>L&amp;S - Political Science</v>
      </c>
      <c r="D153" s="26"/>
      <c r="E153" s="26"/>
      <c r="F153" s="26"/>
      <c r="G153" s="1188">
        <f>'Drop-Down_Options'!J44</f>
        <v>15918</v>
      </c>
      <c r="H153" s="1189"/>
      <c r="I153" s="80"/>
    </row>
    <row r="154" spans="2:9" x14ac:dyDescent="0.2">
      <c r="B154" s="259"/>
      <c r="C154" s="29" t="str">
        <f>'Drop-Down_Options'!I45</f>
        <v>L&amp;S - Psychology</v>
      </c>
      <c r="D154" s="26"/>
      <c r="E154" s="26"/>
      <c r="F154" s="26"/>
      <c r="G154" s="1188">
        <f>'Drop-Down_Options'!J45</f>
        <v>22285</v>
      </c>
      <c r="H154" s="1189"/>
      <c r="I154" s="80"/>
    </row>
    <row r="155" spans="2:9" x14ac:dyDescent="0.2">
      <c r="B155" s="259"/>
      <c r="C155" s="29" t="str">
        <f>'Drop-Down_Options'!I46</f>
        <v>L&amp;S - Sociology</v>
      </c>
      <c r="D155" s="26"/>
      <c r="E155" s="26"/>
      <c r="F155" s="26"/>
      <c r="G155" s="1188">
        <f>'Drop-Down_Options'!J46</f>
        <v>15918</v>
      </c>
      <c r="H155" s="1189"/>
      <c r="I155" s="80"/>
    </row>
    <row r="156" spans="2:9" x14ac:dyDescent="0.2">
      <c r="B156" s="259"/>
      <c r="C156" s="29" t="str">
        <f>'Drop-Down_Options'!I47</f>
        <v>L&amp;S - Spanish &amp; Portuguese</v>
      </c>
      <c r="D156" s="26"/>
      <c r="E156" s="26"/>
      <c r="F156" s="26"/>
      <c r="G156" s="1188">
        <f>'Drop-Down_Options'!J47</f>
        <v>15918</v>
      </c>
      <c r="H156" s="1189"/>
      <c r="I156" s="80"/>
    </row>
    <row r="157" spans="2:9" x14ac:dyDescent="0.2">
      <c r="B157" s="259"/>
      <c r="C157" s="29" t="str">
        <f>'Drop-Down_Options'!I48</f>
        <v>L&amp;S - 21st Century Studies, Center for</v>
      </c>
      <c r="D157" s="26"/>
      <c r="E157" s="26"/>
      <c r="F157" s="26"/>
      <c r="G157" s="1188">
        <f>'Drop-Down_Options'!J48</f>
        <v>15918</v>
      </c>
      <c r="H157" s="1189"/>
      <c r="I157" s="80"/>
    </row>
    <row r="158" spans="2:9" x14ac:dyDescent="0.2">
      <c r="B158" s="259"/>
      <c r="C158" s="29" t="str">
        <f>'Drop-Down_Options'!I49</f>
        <v>L&amp;S - Urban Studies</v>
      </c>
      <c r="D158" s="26"/>
      <c r="E158" s="26"/>
      <c r="F158" s="26"/>
      <c r="G158" s="1188">
        <f>'Drop-Down_Options'!J49</f>
        <v>15918</v>
      </c>
      <c r="H158" s="1189"/>
      <c r="I158" s="80"/>
    </row>
    <row r="159" spans="2:9" x14ac:dyDescent="0.2">
      <c r="B159" s="259"/>
      <c r="C159" s="29" t="str">
        <f>'Drop-Down_Options'!I50</f>
        <v>L&amp;S - Women's Studies</v>
      </c>
      <c r="D159" s="26"/>
      <c r="E159" s="26"/>
      <c r="F159" s="26"/>
      <c r="G159" s="1188">
        <f>'Drop-Down_Options'!J50</f>
        <v>15918</v>
      </c>
      <c r="H159" s="1189"/>
      <c r="I159" s="80"/>
    </row>
    <row r="160" spans="2:9" x14ac:dyDescent="0.2">
      <c r="B160" s="259"/>
      <c r="C160" s="29" t="str">
        <f>'Drop-Down_Options'!I51</f>
        <v>Nursing</v>
      </c>
      <c r="D160" s="26"/>
      <c r="E160" s="26"/>
      <c r="F160" s="26"/>
      <c r="G160" s="1188">
        <f>'Drop-Down_Options'!J51</f>
        <v>15918</v>
      </c>
      <c r="H160" s="1189"/>
      <c r="I160" s="80"/>
    </row>
    <row r="161" spans="2:9" x14ac:dyDescent="0.2">
      <c r="B161" s="259"/>
      <c r="C161" s="29" t="str">
        <f>'Drop-Down_Options'!I52</f>
        <v>Public Health (Zilber)</v>
      </c>
      <c r="D161" s="26"/>
      <c r="E161" s="26"/>
      <c r="F161" s="26"/>
      <c r="G161" s="1188">
        <f>'Drop-Down_Options'!J52</f>
        <v>22285</v>
      </c>
      <c r="H161" s="1189"/>
      <c r="I161" s="80"/>
    </row>
    <row r="162" spans="2:9" x14ac:dyDescent="0.2">
      <c r="B162" s="259"/>
      <c r="C162" s="29" t="str">
        <f>'Drop-Down_Options'!I53</f>
        <v>Social Welfare (Bader)</v>
      </c>
      <c r="D162" s="26"/>
      <c r="E162" s="26"/>
      <c r="F162" s="26"/>
      <c r="G162" s="1188">
        <f>'Drop-Down_Options'!J53</f>
        <v>18041</v>
      </c>
      <c r="H162" s="1189"/>
      <c r="I162" s="80"/>
    </row>
    <row r="163" spans="2:9" x14ac:dyDescent="0.2">
      <c r="B163" s="259"/>
      <c r="C163" s="29" t="str">
        <f>'Drop-Down_Options'!I54</f>
        <v>Other / Not Listed</v>
      </c>
      <c r="D163" s="26"/>
      <c r="E163" s="26"/>
      <c r="F163" s="26"/>
      <c r="G163" s="1188">
        <f>'Drop-Down_Options'!J54</f>
        <v>15918</v>
      </c>
      <c r="H163" s="1189"/>
      <c r="I163" s="80"/>
    </row>
    <row r="164" spans="2:9" x14ac:dyDescent="0.2">
      <c r="B164" s="259"/>
      <c r="C164" s="29"/>
      <c r="D164" s="26"/>
      <c r="E164" s="26"/>
      <c r="F164" s="26"/>
      <c r="G164" s="26"/>
      <c r="H164" s="26"/>
      <c r="I164" s="80"/>
    </row>
    <row r="165" spans="2:9" ht="13.5" thickBot="1" x14ac:dyDescent="0.25">
      <c r="B165" s="261"/>
      <c r="C165" s="81"/>
      <c r="D165" s="81"/>
      <c r="E165" s="81"/>
      <c r="F165" s="81"/>
      <c r="G165" s="81"/>
      <c r="H165" s="81"/>
      <c r="I165" s="82"/>
    </row>
    <row r="166" spans="2:9" ht="13.5" thickTop="1" x14ac:dyDescent="0.2"/>
  </sheetData>
  <sheetProtection algorithmName="SHA-512" hashValue="FWo+Y+44/F3BWAvwDy+tMQNGv13nsIWtt1QamYYVQTAF93PrqKK8sOwG24zZnLxUnlH2YNYxB6as6lPZZJH0pA==" saltValue="y5ayAMO1gRTItB34QQ4jNw==" spinCount="100000" sheet="1" selectLockedCells="1"/>
  <mergeCells count="118">
    <mergeCell ref="G129:H129"/>
    <mergeCell ref="G130:H130"/>
    <mergeCell ref="G131:H131"/>
    <mergeCell ref="G120:H120"/>
    <mergeCell ref="G121:H121"/>
    <mergeCell ref="G122:H122"/>
    <mergeCell ref="G123:H123"/>
    <mergeCell ref="G124:H124"/>
    <mergeCell ref="G125:H125"/>
    <mergeCell ref="G126:H126"/>
    <mergeCell ref="G127:H127"/>
    <mergeCell ref="G128:H128"/>
    <mergeCell ref="G140:H140"/>
    <mergeCell ref="G141:H141"/>
    <mergeCell ref="G142:H142"/>
    <mergeCell ref="G143:H143"/>
    <mergeCell ref="G132:H132"/>
    <mergeCell ref="G133:H133"/>
    <mergeCell ref="G134:H134"/>
    <mergeCell ref="G135:H135"/>
    <mergeCell ref="G136:H136"/>
    <mergeCell ref="G137:H137"/>
    <mergeCell ref="G138:H138"/>
    <mergeCell ref="G139:H139"/>
    <mergeCell ref="G152:H152"/>
    <mergeCell ref="G153:H153"/>
    <mergeCell ref="G154:H154"/>
    <mergeCell ref="G144:H144"/>
    <mergeCell ref="G145:H145"/>
    <mergeCell ref="G146:H146"/>
    <mergeCell ref="G147:H147"/>
    <mergeCell ref="G148:H148"/>
    <mergeCell ref="G149:H149"/>
    <mergeCell ref="G150:H150"/>
    <mergeCell ref="G151:H151"/>
    <mergeCell ref="G161:H161"/>
    <mergeCell ref="G162:H162"/>
    <mergeCell ref="G163:H163"/>
    <mergeCell ref="G155:H155"/>
    <mergeCell ref="G156:H156"/>
    <mergeCell ref="G157:H157"/>
    <mergeCell ref="G158:H158"/>
    <mergeCell ref="G159:H159"/>
    <mergeCell ref="G160:H160"/>
    <mergeCell ref="I109:J109"/>
    <mergeCell ref="C116:F116"/>
    <mergeCell ref="G116:H116"/>
    <mergeCell ref="G118:H118"/>
    <mergeCell ref="G119:H119"/>
    <mergeCell ref="H42:J42"/>
    <mergeCell ref="G117:H117"/>
    <mergeCell ref="K72:L72"/>
    <mergeCell ref="F72:G72"/>
    <mergeCell ref="H72:J72"/>
    <mergeCell ref="K71:L71"/>
    <mergeCell ref="I68:J68"/>
    <mergeCell ref="H78:M81"/>
    <mergeCell ref="K94:L94"/>
    <mergeCell ref="H96:J96"/>
    <mergeCell ref="K96:L96"/>
    <mergeCell ref="H97:J97"/>
    <mergeCell ref="K97:L97"/>
    <mergeCell ref="K73:L73"/>
    <mergeCell ref="F73:G73"/>
    <mergeCell ref="H73:J73"/>
    <mergeCell ref="C72:E72"/>
    <mergeCell ref="B93:N93"/>
    <mergeCell ref="I94:J94"/>
    <mergeCell ref="I39:J39"/>
    <mergeCell ref="K70:L70"/>
    <mergeCell ref="K39:L39"/>
    <mergeCell ref="B2:N2"/>
    <mergeCell ref="B19:N19"/>
    <mergeCell ref="I20:J20"/>
    <mergeCell ref="K20:L20"/>
    <mergeCell ref="B21:N21"/>
    <mergeCell ref="B10:F10"/>
    <mergeCell ref="H15:K15"/>
    <mergeCell ref="D15:E15"/>
    <mergeCell ref="D13:E13"/>
    <mergeCell ref="H10:N10"/>
    <mergeCell ref="D12:E12"/>
    <mergeCell ref="D14:E14"/>
    <mergeCell ref="H11:K13"/>
    <mergeCell ref="L11:L13"/>
    <mergeCell ref="C71:E71"/>
    <mergeCell ref="F71:G71"/>
    <mergeCell ref="H71:J71"/>
    <mergeCell ref="K42:L42"/>
    <mergeCell ref="E107:K107"/>
    <mergeCell ref="C73:E73"/>
    <mergeCell ref="K68:L68"/>
    <mergeCell ref="I70:J70"/>
    <mergeCell ref="K41:L41"/>
    <mergeCell ref="F115:G115"/>
    <mergeCell ref="H22:K22"/>
    <mergeCell ref="H23:K23"/>
    <mergeCell ref="H24:K24"/>
    <mergeCell ref="C22:F22"/>
    <mergeCell ref="C23:F23"/>
    <mergeCell ref="C24:F24"/>
    <mergeCell ref="B69:N69"/>
    <mergeCell ref="B95:N95"/>
    <mergeCell ref="B54:N54"/>
    <mergeCell ref="I55:J55"/>
    <mergeCell ref="C59:D59"/>
    <mergeCell ref="L57:M57"/>
    <mergeCell ref="F57:G57"/>
    <mergeCell ref="C57:D57"/>
    <mergeCell ref="I58:K58"/>
    <mergeCell ref="L58:M58"/>
    <mergeCell ref="K55:L55"/>
    <mergeCell ref="I57:K57"/>
    <mergeCell ref="B56:N56"/>
    <mergeCell ref="B38:N38"/>
    <mergeCell ref="B40:N40"/>
    <mergeCell ref="H41:J41"/>
    <mergeCell ref="B67:N67"/>
  </mergeCells>
  <conditionalFormatting sqref="F73:G73">
    <cfRule type="expression" dxfId="12" priority="13">
      <formula>$L$11</formula>
    </cfRule>
  </conditionalFormatting>
  <conditionalFormatting sqref="H29">
    <cfRule type="expression" dxfId="11" priority="14">
      <formula>$L$11</formula>
    </cfRule>
  </conditionalFormatting>
  <conditionalFormatting sqref="H47:H50">
    <cfRule type="expression" dxfId="10" priority="5">
      <formula>$L$11</formula>
    </cfRule>
  </conditionalFormatting>
  <conditionalFormatting sqref="H63">
    <cfRule type="expression" dxfId="9" priority="7">
      <formula>$L$11</formula>
    </cfRule>
  </conditionalFormatting>
  <conditionalFormatting sqref="H82:H89">
    <cfRule type="expression" dxfId="8" priority="11">
      <formula>$L$11</formula>
    </cfRule>
  </conditionalFormatting>
  <conditionalFormatting sqref="H102:H103">
    <cfRule type="expression" dxfId="7" priority="9">
      <formula>$L$11</formula>
    </cfRule>
  </conditionalFormatting>
  <conditionalFormatting sqref="K42:L42">
    <cfRule type="expression" dxfId="6" priority="6">
      <formula>$L$11</formula>
    </cfRule>
  </conditionalFormatting>
  <conditionalFormatting sqref="K73:L73">
    <cfRule type="expression" dxfId="5" priority="12">
      <formula>$L$11</formula>
    </cfRule>
  </conditionalFormatting>
  <conditionalFormatting sqref="K97:L97">
    <cfRule type="expression" dxfId="4" priority="10">
      <formula>$L$11</formula>
    </cfRule>
  </conditionalFormatting>
  <conditionalFormatting sqref="L11:L13">
    <cfRule type="expression" dxfId="3" priority="3">
      <formula>$L$11</formula>
    </cfRule>
  </conditionalFormatting>
  <conditionalFormatting sqref="L15">
    <cfRule type="expression" dxfId="2" priority="2">
      <formula>$L$11</formula>
    </cfRule>
  </conditionalFormatting>
  <conditionalFormatting sqref="L22:L24">
    <cfRule type="expression" dxfId="1" priority="1">
      <formula>$L$11</formula>
    </cfRule>
  </conditionalFormatting>
  <conditionalFormatting sqref="L58:M58">
    <cfRule type="expression" dxfId="0" priority="8">
      <formula>$L$11</formula>
    </cfRule>
  </conditionalFormatting>
  <printOptions horizontalCentered="1"/>
  <pageMargins left="0.75" right="0.75" top="1" bottom="1" header="0.5" footer="0.5"/>
  <pageSetup scale="72" fitToHeight="3" orientation="portrait" r:id="rId1"/>
  <headerFooter alignWithMargins="0"/>
  <ignoredErrors>
    <ignoredError sqref="M111" unlocked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S101"/>
  <sheetViews>
    <sheetView showRowColHeaders="0" topLeftCell="A76" zoomScale="115" zoomScaleNormal="115" workbookViewId="0">
      <selection activeCell="B102" sqref="B102"/>
    </sheetView>
  </sheetViews>
  <sheetFormatPr defaultColWidth="8.85546875" defaultRowHeight="12.75" x14ac:dyDescent="0.2"/>
  <cols>
    <col min="1" max="1" width="13.28515625" style="253" customWidth="1"/>
    <col min="2" max="2" width="174.28515625" style="130" bestFit="1" customWidth="1"/>
  </cols>
  <sheetData>
    <row r="1" spans="1:19" ht="3" customHeight="1" x14ac:dyDescent="0.2"/>
    <row r="2" spans="1:19" s="133" customFormat="1" ht="15.75" x14ac:dyDescent="0.25">
      <c r="A2" s="254" t="s">
        <v>286</v>
      </c>
      <c r="B2" s="131" t="s">
        <v>287</v>
      </c>
      <c r="C2" s="132"/>
      <c r="D2" s="132"/>
      <c r="E2" s="132"/>
      <c r="F2" s="132"/>
      <c r="G2" s="132"/>
      <c r="H2" s="132"/>
      <c r="I2" s="132"/>
      <c r="J2" s="132"/>
      <c r="K2" s="132"/>
      <c r="L2" s="132"/>
      <c r="M2" s="132"/>
      <c r="N2" s="132"/>
      <c r="O2" s="132"/>
      <c r="P2" s="132"/>
      <c r="Q2" s="132"/>
      <c r="R2" s="132"/>
      <c r="S2" s="132"/>
    </row>
    <row r="3" spans="1:19" x14ac:dyDescent="0.2">
      <c r="A3" s="255">
        <v>39810</v>
      </c>
      <c r="B3" s="134" t="s">
        <v>288</v>
      </c>
    </row>
    <row r="4" spans="1:19" x14ac:dyDescent="0.2">
      <c r="A4" s="255">
        <v>39810</v>
      </c>
      <c r="B4" s="134" t="s">
        <v>289</v>
      </c>
    </row>
    <row r="5" spans="1:19" x14ac:dyDescent="0.2">
      <c r="A5" s="255">
        <v>39821</v>
      </c>
      <c r="B5" s="134" t="s">
        <v>290</v>
      </c>
    </row>
    <row r="6" spans="1:19" x14ac:dyDescent="0.2">
      <c r="A6" s="255">
        <v>39821</v>
      </c>
      <c r="B6" s="134" t="s">
        <v>291</v>
      </c>
    </row>
    <row r="7" spans="1:19" x14ac:dyDescent="0.2">
      <c r="A7" s="255">
        <v>39821</v>
      </c>
      <c r="B7" s="134" t="s">
        <v>292</v>
      </c>
    </row>
    <row r="8" spans="1:19" x14ac:dyDescent="0.2">
      <c r="A8" s="255">
        <v>39821</v>
      </c>
      <c r="B8" s="134" t="s">
        <v>293</v>
      </c>
    </row>
    <row r="9" spans="1:19" x14ac:dyDescent="0.2">
      <c r="A9" s="255">
        <v>39821</v>
      </c>
      <c r="B9" s="134" t="s">
        <v>294</v>
      </c>
    </row>
    <row r="10" spans="1:19" x14ac:dyDescent="0.2">
      <c r="A10" s="255">
        <v>39848</v>
      </c>
      <c r="B10" s="134" t="s">
        <v>295</v>
      </c>
    </row>
    <row r="11" spans="1:19" x14ac:dyDescent="0.2">
      <c r="A11" s="255">
        <v>39848</v>
      </c>
      <c r="B11" s="134" t="s">
        <v>296</v>
      </c>
    </row>
    <row r="12" spans="1:19" x14ac:dyDescent="0.2">
      <c r="A12" s="255">
        <v>39848</v>
      </c>
      <c r="B12" s="134" t="s">
        <v>297</v>
      </c>
    </row>
    <row r="13" spans="1:19" x14ac:dyDescent="0.2">
      <c r="A13" s="255">
        <v>39848</v>
      </c>
      <c r="B13" s="134" t="s">
        <v>298</v>
      </c>
    </row>
    <row r="14" spans="1:19" x14ac:dyDescent="0.2">
      <c r="A14" s="255">
        <v>39848</v>
      </c>
      <c r="B14" s="134" t="s">
        <v>299</v>
      </c>
    </row>
    <row r="15" spans="1:19" x14ac:dyDescent="0.2">
      <c r="A15" s="255">
        <v>39864</v>
      </c>
      <c r="B15" s="134" t="s">
        <v>300</v>
      </c>
    </row>
    <row r="16" spans="1:19" x14ac:dyDescent="0.2">
      <c r="A16" s="255">
        <v>39883</v>
      </c>
      <c r="B16" s="134" t="s">
        <v>301</v>
      </c>
    </row>
    <row r="17" spans="1:2" x14ac:dyDescent="0.2">
      <c r="A17" s="255">
        <v>39883</v>
      </c>
      <c r="B17" s="134" t="s">
        <v>302</v>
      </c>
    </row>
    <row r="18" spans="1:2" x14ac:dyDescent="0.2">
      <c r="A18" s="255">
        <v>39883</v>
      </c>
      <c r="B18" s="134" t="s">
        <v>303</v>
      </c>
    </row>
    <row r="19" spans="1:2" x14ac:dyDescent="0.2">
      <c r="A19" s="255">
        <v>39883</v>
      </c>
      <c r="B19" s="134" t="s">
        <v>304</v>
      </c>
    </row>
    <row r="20" spans="1:2" x14ac:dyDescent="0.2">
      <c r="A20" s="255">
        <v>39883</v>
      </c>
      <c r="B20" s="134" t="s">
        <v>305</v>
      </c>
    </row>
    <row r="21" spans="1:2" x14ac:dyDescent="0.2">
      <c r="A21" s="255">
        <v>39883</v>
      </c>
      <c r="B21" s="134" t="s">
        <v>306</v>
      </c>
    </row>
    <row r="22" spans="1:2" x14ac:dyDescent="0.2">
      <c r="A22" s="255">
        <v>39883</v>
      </c>
      <c r="B22" s="134" t="s">
        <v>307</v>
      </c>
    </row>
    <row r="23" spans="1:2" x14ac:dyDescent="0.2">
      <c r="A23" s="255">
        <v>39883</v>
      </c>
      <c r="B23" s="134" t="s">
        <v>308</v>
      </c>
    </row>
    <row r="24" spans="1:2" x14ac:dyDescent="0.2">
      <c r="A24" s="255">
        <v>39904</v>
      </c>
      <c r="B24" s="134" t="s">
        <v>309</v>
      </c>
    </row>
    <row r="25" spans="1:2" x14ac:dyDescent="0.2">
      <c r="A25" s="255">
        <v>39904</v>
      </c>
      <c r="B25" s="134" t="s">
        <v>310</v>
      </c>
    </row>
    <row r="26" spans="1:2" x14ac:dyDescent="0.2">
      <c r="A26" s="253">
        <v>39905</v>
      </c>
      <c r="B26" s="130" t="s">
        <v>311</v>
      </c>
    </row>
    <row r="27" spans="1:2" x14ac:dyDescent="0.2">
      <c r="A27" s="1213">
        <v>39916</v>
      </c>
      <c r="B27" s="130" t="s">
        <v>312</v>
      </c>
    </row>
    <row r="28" spans="1:2" x14ac:dyDescent="0.2">
      <c r="A28" s="1213"/>
      <c r="B28" s="130" t="s">
        <v>313</v>
      </c>
    </row>
    <row r="29" spans="1:2" x14ac:dyDescent="0.2">
      <c r="A29" s="1213">
        <v>39953</v>
      </c>
      <c r="B29" s="130" t="s">
        <v>314</v>
      </c>
    </row>
    <row r="30" spans="1:2" x14ac:dyDescent="0.2">
      <c r="A30" s="1213"/>
      <c r="B30" s="130" t="s">
        <v>315</v>
      </c>
    </row>
    <row r="31" spans="1:2" x14ac:dyDescent="0.2">
      <c r="A31" s="1213">
        <v>40022</v>
      </c>
      <c r="B31" s="130" t="s">
        <v>316</v>
      </c>
    </row>
    <row r="32" spans="1:2" x14ac:dyDescent="0.2">
      <c r="A32" s="1213"/>
      <c r="B32" s="130" t="s">
        <v>317</v>
      </c>
    </row>
    <row r="33" spans="1:2" x14ac:dyDescent="0.2">
      <c r="A33" s="253">
        <v>40070</v>
      </c>
      <c r="B33" s="130" t="s">
        <v>318</v>
      </c>
    </row>
    <row r="34" spans="1:2" x14ac:dyDescent="0.2">
      <c r="A34" s="1213">
        <v>40086</v>
      </c>
      <c r="B34" s="135" t="s">
        <v>319</v>
      </c>
    </row>
    <row r="35" spans="1:2" x14ac:dyDescent="0.2">
      <c r="A35" s="1213"/>
      <c r="B35" s="135" t="s">
        <v>320</v>
      </c>
    </row>
    <row r="36" spans="1:2" x14ac:dyDescent="0.2">
      <c r="A36" s="1213">
        <v>40240</v>
      </c>
      <c r="B36" s="130" t="s">
        <v>321</v>
      </c>
    </row>
    <row r="37" spans="1:2" x14ac:dyDescent="0.2">
      <c r="A37" s="1213"/>
      <c r="B37" s="130" t="s">
        <v>322</v>
      </c>
    </row>
    <row r="38" spans="1:2" x14ac:dyDescent="0.2">
      <c r="A38" s="1213"/>
      <c r="B38" s="130" t="s">
        <v>323</v>
      </c>
    </row>
    <row r="39" spans="1:2" x14ac:dyDescent="0.2">
      <c r="A39" s="253">
        <v>40319</v>
      </c>
      <c r="B39" s="130" t="s">
        <v>324</v>
      </c>
    </row>
    <row r="40" spans="1:2" x14ac:dyDescent="0.2">
      <c r="A40" s="253">
        <v>40421</v>
      </c>
      <c r="B40" s="130" t="s">
        <v>323</v>
      </c>
    </row>
    <row r="41" spans="1:2" x14ac:dyDescent="0.2">
      <c r="A41" s="253">
        <v>40490</v>
      </c>
      <c r="B41" s="130" t="s">
        <v>325</v>
      </c>
    </row>
    <row r="42" spans="1:2" x14ac:dyDescent="0.2">
      <c r="A42" s="253">
        <v>40664</v>
      </c>
      <c r="B42" s="130" t="s">
        <v>330</v>
      </c>
    </row>
    <row r="43" spans="1:2" x14ac:dyDescent="0.2">
      <c r="A43" s="253">
        <v>40878</v>
      </c>
      <c r="B43" s="130" t="s">
        <v>332</v>
      </c>
    </row>
    <row r="44" spans="1:2" x14ac:dyDescent="0.2">
      <c r="A44" s="253">
        <v>40893</v>
      </c>
      <c r="B44" s="130" t="s">
        <v>336</v>
      </c>
    </row>
    <row r="45" spans="1:2" x14ac:dyDescent="0.2">
      <c r="A45" s="253">
        <v>41092</v>
      </c>
      <c r="B45" s="130" t="s">
        <v>372</v>
      </c>
    </row>
    <row r="46" spans="1:2" x14ac:dyDescent="0.2">
      <c r="A46" s="253">
        <v>41158</v>
      </c>
      <c r="B46" s="130" t="s">
        <v>373</v>
      </c>
    </row>
    <row r="47" spans="1:2" x14ac:dyDescent="0.2">
      <c r="A47" s="253">
        <v>41243</v>
      </c>
      <c r="B47" s="130" t="s">
        <v>374</v>
      </c>
    </row>
    <row r="48" spans="1:2" x14ac:dyDescent="0.2">
      <c r="A48" s="1214">
        <v>41395</v>
      </c>
      <c r="B48" s="130" t="s">
        <v>437</v>
      </c>
    </row>
    <row r="49" spans="1:2" x14ac:dyDescent="0.2">
      <c r="A49" s="1214"/>
      <c r="B49" s="130" t="s">
        <v>438</v>
      </c>
    </row>
    <row r="50" spans="1:2" x14ac:dyDescent="0.2">
      <c r="A50" s="1214"/>
      <c r="B50" s="130" t="s">
        <v>439</v>
      </c>
    </row>
    <row r="51" spans="1:2" x14ac:dyDescent="0.2">
      <c r="A51" s="253">
        <v>41410</v>
      </c>
      <c r="B51" s="130" t="s">
        <v>442</v>
      </c>
    </row>
    <row r="52" spans="1:2" x14ac:dyDescent="0.2">
      <c r="A52" s="253">
        <v>41418</v>
      </c>
      <c r="B52" s="130" t="s">
        <v>443</v>
      </c>
    </row>
    <row r="53" spans="1:2" x14ac:dyDescent="0.2">
      <c r="A53" s="253">
        <v>41436</v>
      </c>
      <c r="B53" s="130" t="s">
        <v>444</v>
      </c>
    </row>
    <row r="54" spans="1:2" x14ac:dyDescent="0.2">
      <c r="A54" s="253">
        <v>41516</v>
      </c>
      <c r="B54" s="130" t="s">
        <v>449</v>
      </c>
    </row>
    <row r="55" spans="1:2" x14ac:dyDescent="0.2">
      <c r="A55" s="1213">
        <v>41764</v>
      </c>
      <c r="B55" s="130" t="s">
        <v>452</v>
      </c>
    </row>
    <row r="56" spans="1:2" x14ac:dyDescent="0.2">
      <c r="A56" s="1213"/>
      <c r="B56" s="130" t="s">
        <v>455</v>
      </c>
    </row>
    <row r="57" spans="1:2" x14ac:dyDescent="0.2">
      <c r="A57" s="1213"/>
      <c r="B57" s="130" t="s">
        <v>456</v>
      </c>
    </row>
    <row r="58" spans="1:2" x14ac:dyDescent="0.2">
      <c r="A58" s="1213"/>
      <c r="B58" s="130" t="s">
        <v>454</v>
      </c>
    </row>
    <row r="59" spans="1:2" x14ac:dyDescent="0.2">
      <c r="A59" s="253">
        <v>41852</v>
      </c>
      <c r="B59" s="130" t="s">
        <v>461</v>
      </c>
    </row>
    <row r="60" spans="1:2" x14ac:dyDescent="0.2">
      <c r="A60" s="253">
        <v>41975</v>
      </c>
      <c r="B60" s="130" t="s">
        <v>464</v>
      </c>
    </row>
    <row r="61" spans="1:2" x14ac:dyDescent="0.2">
      <c r="A61" s="253">
        <v>42132</v>
      </c>
      <c r="B61" s="130" t="s">
        <v>469</v>
      </c>
    </row>
    <row r="62" spans="1:2" x14ac:dyDescent="0.2">
      <c r="A62" s="253">
        <v>42142</v>
      </c>
      <c r="B62" s="130" t="s">
        <v>470</v>
      </c>
    </row>
    <row r="63" spans="1:2" x14ac:dyDescent="0.2">
      <c r="A63" s="253">
        <v>42156</v>
      </c>
      <c r="B63" s="130" t="s">
        <v>324</v>
      </c>
    </row>
    <row r="64" spans="1:2" x14ac:dyDescent="0.2">
      <c r="A64" s="253">
        <v>42243</v>
      </c>
      <c r="B64" s="130" t="s">
        <v>472</v>
      </c>
    </row>
    <row r="65" spans="1:2" x14ac:dyDescent="0.2">
      <c r="A65" s="253">
        <v>42466</v>
      </c>
      <c r="B65" s="130" t="s">
        <v>478</v>
      </c>
    </row>
    <row r="66" spans="1:2" x14ac:dyDescent="0.2">
      <c r="A66" s="253">
        <v>42551</v>
      </c>
      <c r="B66" s="130" t="s">
        <v>479</v>
      </c>
    </row>
    <row r="67" spans="1:2" x14ac:dyDescent="0.2">
      <c r="A67" s="1214">
        <v>42585</v>
      </c>
      <c r="B67" s="130" t="s">
        <v>492</v>
      </c>
    </row>
    <row r="68" spans="1:2" x14ac:dyDescent="0.2">
      <c r="A68" s="1214"/>
      <c r="B68" s="130" t="s">
        <v>493</v>
      </c>
    </row>
    <row r="69" spans="1:2" x14ac:dyDescent="0.2">
      <c r="A69" s="1214"/>
      <c r="B69" s="130" t="s">
        <v>494</v>
      </c>
    </row>
    <row r="70" spans="1:2" x14ac:dyDescent="0.2">
      <c r="A70" s="1214"/>
      <c r="B70" s="130" t="s">
        <v>491</v>
      </c>
    </row>
    <row r="71" spans="1:2" x14ac:dyDescent="0.2">
      <c r="A71" s="1214"/>
      <c r="B71" s="130" t="s">
        <v>490</v>
      </c>
    </row>
    <row r="72" spans="1:2" x14ac:dyDescent="0.2">
      <c r="A72" s="339" t="s">
        <v>496</v>
      </c>
      <c r="B72" s="130" t="s">
        <v>497</v>
      </c>
    </row>
    <row r="73" spans="1:2" x14ac:dyDescent="0.2">
      <c r="A73" s="1214" t="s">
        <v>503</v>
      </c>
      <c r="B73" s="130" t="s">
        <v>500</v>
      </c>
    </row>
    <row r="74" spans="1:2" x14ac:dyDescent="0.2">
      <c r="A74" s="1214"/>
      <c r="B74" s="130" t="s">
        <v>501</v>
      </c>
    </row>
    <row r="75" spans="1:2" x14ac:dyDescent="0.2">
      <c r="A75" s="1214"/>
      <c r="B75" s="130" t="s">
        <v>502</v>
      </c>
    </row>
    <row r="76" spans="1:2" x14ac:dyDescent="0.2">
      <c r="A76" s="339" t="s">
        <v>504</v>
      </c>
      <c r="B76" s="130" t="s">
        <v>510</v>
      </c>
    </row>
    <row r="77" spans="1:2" x14ac:dyDescent="0.2">
      <c r="A77" s="253">
        <v>43263</v>
      </c>
      <c r="B77" s="130" t="s">
        <v>324</v>
      </c>
    </row>
    <row r="78" spans="1:2" x14ac:dyDescent="0.2">
      <c r="A78" s="253">
        <v>43605</v>
      </c>
      <c r="B78" s="130" t="s">
        <v>509</v>
      </c>
    </row>
    <row r="79" spans="1:2" x14ac:dyDescent="0.2">
      <c r="A79" s="253">
        <v>44042</v>
      </c>
      <c r="B79" s="130" t="s">
        <v>511</v>
      </c>
    </row>
    <row r="80" spans="1:2" x14ac:dyDescent="0.2">
      <c r="A80" s="253">
        <v>44057</v>
      </c>
      <c r="B80" s="130" t="s">
        <v>519</v>
      </c>
    </row>
    <row r="81" spans="1:2" x14ac:dyDescent="0.2">
      <c r="A81" s="1213">
        <v>44341</v>
      </c>
      <c r="B81" s="130" t="s">
        <v>522</v>
      </c>
    </row>
    <row r="82" spans="1:2" x14ac:dyDescent="0.2">
      <c r="A82" s="1213"/>
      <c r="B82" s="130" t="s">
        <v>523</v>
      </c>
    </row>
    <row r="83" spans="1:2" x14ac:dyDescent="0.2">
      <c r="A83" s="1213"/>
      <c r="B83" s="130" t="s">
        <v>524</v>
      </c>
    </row>
    <row r="84" spans="1:2" x14ac:dyDescent="0.2">
      <c r="A84" s="253">
        <v>44364</v>
      </c>
      <c r="B84" s="130" t="s">
        <v>525</v>
      </c>
    </row>
    <row r="85" spans="1:2" x14ac:dyDescent="0.2">
      <c r="A85" s="253">
        <v>44505</v>
      </c>
      <c r="B85" s="130" t="s">
        <v>527</v>
      </c>
    </row>
    <row r="86" spans="1:2" x14ac:dyDescent="0.2">
      <c r="A86" s="253">
        <v>44515</v>
      </c>
      <c r="B86" s="130" t="s">
        <v>528</v>
      </c>
    </row>
    <row r="87" spans="1:2" ht="89.25" x14ac:dyDescent="0.2">
      <c r="A87" s="353">
        <v>44550</v>
      </c>
      <c r="B87" s="361" t="s">
        <v>545</v>
      </c>
    </row>
    <row r="88" spans="1:2" ht="38.25" x14ac:dyDescent="0.2">
      <c r="A88" s="353">
        <v>44589</v>
      </c>
      <c r="B88" s="361" t="s">
        <v>548</v>
      </c>
    </row>
    <row r="89" spans="1:2" x14ac:dyDescent="0.2">
      <c r="A89" s="253">
        <v>44642</v>
      </c>
      <c r="B89" s="130" t="s">
        <v>559</v>
      </c>
    </row>
    <row r="90" spans="1:2" ht="38.25" x14ac:dyDescent="0.2">
      <c r="A90" s="353">
        <v>44910</v>
      </c>
      <c r="B90" s="361" t="s">
        <v>560</v>
      </c>
    </row>
    <row r="91" spans="1:2" ht="51" x14ac:dyDescent="0.2">
      <c r="A91" s="253">
        <v>45257</v>
      </c>
      <c r="B91" s="361" t="s">
        <v>561</v>
      </c>
    </row>
    <row r="92" spans="1:2" x14ac:dyDescent="0.2">
      <c r="A92" s="253">
        <v>45470</v>
      </c>
      <c r="B92" s="361" t="s">
        <v>563</v>
      </c>
    </row>
    <row r="93" spans="1:2" x14ac:dyDescent="0.2">
      <c r="A93" s="253">
        <v>45645</v>
      </c>
      <c r="B93" s="130" t="s">
        <v>562</v>
      </c>
    </row>
    <row r="94" spans="1:2" x14ac:dyDescent="0.2">
      <c r="A94" s="253">
        <v>45728</v>
      </c>
      <c r="B94" s="361" t="s">
        <v>564</v>
      </c>
    </row>
    <row r="95" spans="1:2" x14ac:dyDescent="0.2">
      <c r="A95" s="253">
        <v>45779</v>
      </c>
      <c r="B95" s="130" t="s">
        <v>566</v>
      </c>
    </row>
    <row r="96" spans="1:2" x14ac:dyDescent="0.2">
      <c r="A96" s="253">
        <v>45785</v>
      </c>
      <c r="B96" s="130" t="s">
        <v>567</v>
      </c>
    </row>
    <row r="97" spans="1:2" x14ac:dyDescent="0.2">
      <c r="A97" s="253">
        <v>45786</v>
      </c>
      <c r="B97" s="130" t="s">
        <v>568</v>
      </c>
    </row>
    <row r="98" spans="1:2" x14ac:dyDescent="0.2">
      <c r="A98" s="253">
        <v>45877</v>
      </c>
      <c r="B98" s="130" t="s">
        <v>564</v>
      </c>
    </row>
    <row r="99" spans="1:2" x14ac:dyDescent="0.2">
      <c r="A99" s="253">
        <v>45960</v>
      </c>
      <c r="B99" s="130" t="s">
        <v>571</v>
      </c>
    </row>
    <row r="100" spans="1:2" x14ac:dyDescent="0.2">
      <c r="A100" s="253">
        <v>45980</v>
      </c>
      <c r="B100" s="130" t="s">
        <v>572</v>
      </c>
    </row>
    <row r="101" spans="1:2" x14ac:dyDescent="0.2">
      <c r="A101" s="253">
        <v>46094</v>
      </c>
      <c r="B101" s="130" t="s">
        <v>575</v>
      </c>
    </row>
  </sheetData>
  <sheetProtection algorithmName="SHA-512" hashValue="JTdG9KIe8AU0s1L4VzuykNBcqb8pDF5Ox31IaPJ1m/+1g2p6xqeLbyDeU9NyEKGs1GDO8Ea7sQ+Rz7p2KU3skw==" saltValue="1Eg+QcSrJhlWcLCrERJAcQ==" spinCount="100000" sheet="1" scenarios="1" selectLockedCells="1" selectUnlockedCells="1"/>
  <mergeCells count="10">
    <mergeCell ref="A81:A83"/>
    <mergeCell ref="A73:A75"/>
    <mergeCell ref="A67:A71"/>
    <mergeCell ref="A55:A58"/>
    <mergeCell ref="A27:A28"/>
    <mergeCell ref="A48:A50"/>
    <mergeCell ref="A36:A38"/>
    <mergeCell ref="A34:A35"/>
    <mergeCell ref="A31:A32"/>
    <mergeCell ref="A29:A30"/>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1"/>
  <dimension ref="B1:K98"/>
  <sheetViews>
    <sheetView workbookViewId="0">
      <selection activeCell="J1" sqref="J1"/>
    </sheetView>
  </sheetViews>
  <sheetFormatPr defaultColWidth="8.85546875" defaultRowHeight="12.75" x14ac:dyDescent="0.2"/>
  <cols>
    <col min="2" max="2" width="16.7109375" customWidth="1"/>
    <col min="3" max="3" width="14.28515625" customWidth="1"/>
    <col min="9" max="9" width="35.7109375" bestFit="1" customWidth="1"/>
    <col min="10" max="10" width="21" style="219" bestFit="1" customWidth="1"/>
    <col min="11" max="11" width="10.140625" bestFit="1" customWidth="1"/>
  </cols>
  <sheetData>
    <row r="1" spans="2:11" x14ac:dyDescent="0.2">
      <c r="I1" s="376" t="s">
        <v>569</v>
      </c>
      <c r="J1" s="377">
        <v>45877</v>
      </c>
    </row>
    <row r="3" spans="2:11" x14ac:dyDescent="0.2">
      <c r="B3" t="s">
        <v>485</v>
      </c>
      <c r="E3" s="303" t="b">
        <v>0</v>
      </c>
    </row>
    <row r="6" spans="2:11" x14ac:dyDescent="0.2">
      <c r="B6" t="s">
        <v>6</v>
      </c>
      <c r="E6" s="302">
        <v>2</v>
      </c>
      <c r="F6" s="83" t="str">
        <f>CHOOSE(E6,B7,B8,B9,B10)</f>
        <v>Federal</v>
      </c>
      <c r="I6" t="s">
        <v>381</v>
      </c>
      <c r="J6" s="219" t="s">
        <v>419</v>
      </c>
    </row>
    <row r="7" spans="2:11" ht="15" x14ac:dyDescent="0.25">
      <c r="B7" s="7" t="s">
        <v>36</v>
      </c>
      <c r="C7" s="7"/>
      <c r="D7" s="7"/>
      <c r="I7" s="7" t="s">
        <v>430</v>
      </c>
      <c r="J7" s="220">
        <v>0</v>
      </c>
    </row>
    <row r="8" spans="2:11" ht="15" x14ac:dyDescent="0.25">
      <c r="B8" s="7" t="s">
        <v>7</v>
      </c>
      <c r="C8" s="7"/>
      <c r="D8" s="7"/>
      <c r="I8" s="7" t="s">
        <v>384</v>
      </c>
      <c r="J8" s="220">
        <v>15918</v>
      </c>
      <c r="K8" s="373"/>
    </row>
    <row r="9" spans="2:11" ht="15" x14ac:dyDescent="0.25">
      <c r="B9" s="7" t="s">
        <v>8</v>
      </c>
      <c r="C9" s="7"/>
      <c r="D9" s="7"/>
      <c r="I9" s="7" t="s">
        <v>385</v>
      </c>
      <c r="J9" s="220">
        <v>15918</v>
      </c>
      <c r="K9" s="373"/>
    </row>
    <row r="10" spans="2:11" ht="15" x14ac:dyDescent="0.25">
      <c r="I10" s="7" t="s">
        <v>445</v>
      </c>
      <c r="J10" s="220">
        <v>15918</v>
      </c>
      <c r="K10" s="373"/>
    </row>
    <row r="11" spans="2:11" ht="15" x14ac:dyDescent="0.25">
      <c r="I11" s="7" t="s">
        <v>446</v>
      </c>
      <c r="J11" s="220">
        <v>15918</v>
      </c>
      <c r="K11" s="373"/>
    </row>
    <row r="12" spans="2:11" ht="15" x14ac:dyDescent="0.25">
      <c r="I12" s="7" t="s">
        <v>386</v>
      </c>
      <c r="J12" s="220">
        <v>15918</v>
      </c>
      <c r="K12" s="373"/>
    </row>
    <row r="13" spans="2:11" ht="15" x14ac:dyDescent="0.25">
      <c r="I13" s="7" t="s">
        <v>387</v>
      </c>
      <c r="J13" s="220">
        <v>18041</v>
      </c>
      <c r="K13" s="373"/>
    </row>
    <row r="14" spans="2:11" ht="15" x14ac:dyDescent="0.25">
      <c r="B14" t="s">
        <v>13</v>
      </c>
      <c r="E14" s="302">
        <v>3</v>
      </c>
      <c r="F14" s="83" t="str">
        <f>CHOOSE(E14,B15,B16,B17,B18)</f>
        <v>MTDC</v>
      </c>
      <c r="I14" s="7" t="s">
        <v>388</v>
      </c>
      <c r="J14" s="220">
        <v>22285</v>
      </c>
      <c r="K14" s="373"/>
    </row>
    <row r="15" spans="2:11" ht="15" x14ac:dyDescent="0.25">
      <c r="B15" s="8" t="s">
        <v>36</v>
      </c>
      <c r="C15" s="8"/>
      <c r="D15" s="8"/>
      <c r="I15" s="7" t="s">
        <v>389</v>
      </c>
      <c r="J15" s="220">
        <v>22285</v>
      </c>
      <c r="K15" s="373"/>
    </row>
    <row r="16" spans="2:11" ht="15" x14ac:dyDescent="0.25">
      <c r="B16" s="8" t="s">
        <v>14</v>
      </c>
      <c r="C16" s="8"/>
      <c r="D16" s="8"/>
      <c r="I16" s="7" t="s">
        <v>390</v>
      </c>
      <c r="J16" s="220">
        <v>15918</v>
      </c>
      <c r="K16" s="373"/>
    </row>
    <row r="17" spans="2:11" ht="15" x14ac:dyDescent="0.25">
      <c r="B17" s="8" t="s">
        <v>15</v>
      </c>
      <c r="C17" s="8"/>
      <c r="D17" s="8"/>
      <c r="I17" s="7" t="s">
        <v>391</v>
      </c>
      <c r="J17" s="220">
        <v>18041</v>
      </c>
      <c r="K17" s="373"/>
    </row>
    <row r="18" spans="2:11" ht="15" x14ac:dyDescent="0.25">
      <c r="B18" s="8" t="s">
        <v>16</v>
      </c>
      <c r="C18" s="8"/>
      <c r="D18" s="8"/>
      <c r="I18" s="7" t="s">
        <v>392</v>
      </c>
      <c r="J18" s="220">
        <v>18041</v>
      </c>
      <c r="K18" s="373"/>
    </row>
    <row r="19" spans="2:11" ht="15" x14ac:dyDescent="0.25">
      <c r="I19" s="7" t="s">
        <v>551</v>
      </c>
      <c r="J19" s="220">
        <v>15918</v>
      </c>
      <c r="K19" s="373"/>
    </row>
    <row r="20" spans="2:11" ht="15" x14ac:dyDescent="0.25">
      <c r="I20" s="7" t="s">
        <v>393</v>
      </c>
      <c r="J20" s="220">
        <v>15918</v>
      </c>
      <c r="K20" s="373"/>
    </row>
    <row r="21" spans="2:11" ht="15" x14ac:dyDescent="0.25">
      <c r="I21" s="7" t="s">
        <v>394</v>
      </c>
      <c r="J21" s="220">
        <v>15918</v>
      </c>
      <c r="K21" s="373"/>
    </row>
    <row r="22" spans="2:11" ht="15" x14ac:dyDescent="0.25">
      <c r="I22" s="7" t="s">
        <v>395</v>
      </c>
      <c r="J22" s="220">
        <v>22285</v>
      </c>
      <c r="K22" s="373"/>
    </row>
    <row r="23" spans="2:11" ht="15" x14ac:dyDescent="0.25">
      <c r="B23" t="s">
        <v>35</v>
      </c>
      <c r="I23" s="7" t="s">
        <v>396</v>
      </c>
      <c r="J23" s="220">
        <v>22285</v>
      </c>
      <c r="K23" s="373"/>
    </row>
    <row r="24" spans="2:11" ht="15" x14ac:dyDescent="0.25">
      <c r="B24" s="8" t="s">
        <v>36</v>
      </c>
      <c r="C24" s="8"/>
      <c r="D24" s="8"/>
      <c r="I24" s="7" t="s">
        <v>397</v>
      </c>
      <c r="J24" s="220">
        <v>15918</v>
      </c>
      <c r="K24" s="373"/>
    </row>
    <row r="25" spans="2:11" ht="15" x14ac:dyDescent="0.25">
      <c r="B25" s="8" t="s">
        <v>37</v>
      </c>
      <c r="C25" s="8"/>
      <c r="D25" s="8"/>
      <c r="I25" s="7" t="s">
        <v>398</v>
      </c>
      <c r="J25" s="220">
        <v>15918</v>
      </c>
      <c r="K25" s="373"/>
    </row>
    <row r="26" spans="2:11" ht="15" x14ac:dyDescent="0.25">
      <c r="B26" s="8" t="s">
        <v>38</v>
      </c>
      <c r="C26" s="8"/>
      <c r="D26" s="8"/>
      <c r="I26" s="7" t="s">
        <v>399</v>
      </c>
      <c r="J26" s="220">
        <v>15918</v>
      </c>
      <c r="K26" s="373"/>
    </row>
    <row r="27" spans="2:11" ht="15" x14ac:dyDescent="0.25">
      <c r="B27" s="8" t="s">
        <v>39</v>
      </c>
      <c r="C27" s="8"/>
      <c r="D27" s="8"/>
      <c r="I27" s="7" t="s">
        <v>400</v>
      </c>
      <c r="J27" s="220">
        <v>15918</v>
      </c>
      <c r="K27" s="373"/>
    </row>
    <row r="28" spans="2:11" ht="15" x14ac:dyDescent="0.25">
      <c r="B28" s="8" t="s">
        <v>16</v>
      </c>
      <c r="C28" s="8"/>
      <c r="D28" s="8"/>
      <c r="I28" s="7" t="s">
        <v>401</v>
      </c>
      <c r="J28" s="220">
        <v>18041</v>
      </c>
      <c r="K28" s="373"/>
    </row>
    <row r="29" spans="2:11" ht="15" x14ac:dyDescent="0.25">
      <c r="I29" s="7" t="s">
        <v>553</v>
      </c>
      <c r="J29" s="220">
        <v>15918</v>
      </c>
      <c r="K29" s="373"/>
    </row>
    <row r="30" spans="2:11" ht="15" x14ac:dyDescent="0.25">
      <c r="I30" s="7" t="s">
        <v>402</v>
      </c>
      <c r="J30" s="220">
        <v>15918</v>
      </c>
      <c r="K30" s="373"/>
    </row>
    <row r="31" spans="2:11" ht="15" x14ac:dyDescent="0.25">
      <c r="I31" s="7" t="s">
        <v>403</v>
      </c>
      <c r="J31" s="220">
        <v>15918</v>
      </c>
      <c r="K31" s="373"/>
    </row>
    <row r="32" spans="2:11" ht="15" x14ac:dyDescent="0.25">
      <c r="I32" s="7" t="s">
        <v>404</v>
      </c>
      <c r="J32" s="220">
        <v>18041</v>
      </c>
      <c r="K32" s="373"/>
    </row>
    <row r="33" spans="2:11" ht="15" x14ac:dyDescent="0.25">
      <c r="B33" t="s">
        <v>44</v>
      </c>
      <c r="F33" s="8" t="s">
        <v>428</v>
      </c>
      <c r="G33" s="8"/>
      <c r="H33" s="8"/>
      <c r="I33" s="7" t="s">
        <v>405</v>
      </c>
      <c r="J33" s="220">
        <v>22285</v>
      </c>
      <c r="K33" s="373"/>
    </row>
    <row r="34" spans="2:11" ht="15" x14ac:dyDescent="0.25">
      <c r="B34" s="8" t="s">
        <v>36</v>
      </c>
      <c r="C34" s="8"/>
      <c r="D34" s="8"/>
      <c r="F34" s="8" t="s">
        <v>420</v>
      </c>
      <c r="G34" s="8"/>
      <c r="H34" s="8"/>
      <c r="I34" s="7" t="s">
        <v>406</v>
      </c>
      <c r="J34" s="220">
        <v>15918</v>
      </c>
      <c r="K34" s="373"/>
    </row>
    <row r="35" spans="2:11" ht="15" x14ac:dyDescent="0.25">
      <c r="B35" s="8" t="s">
        <v>40</v>
      </c>
      <c r="C35" s="8"/>
      <c r="D35" s="8"/>
      <c r="F35" s="8" t="s">
        <v>421</v>
      </c>
      <c r="G35" s="8"/>
      <c r="H35" s="8"/>
      <c r="I35" s="7" t="s">
        <v>554</v>
      </c>
      <c r="J35" s="220">
        <v>15918</v>
      </c>
      <c r="K35" s="373"/>
    </row>
    <row r="36" spans="2:11" ht="15" x14ac:dyDescent="0.25">
      <c r="B36" s="8" t="s">
        <v>41</v>
      </c>
      <c r="C36" s="8"/>
      <c r="D36" s="8"/>
      <c r="F36" s="8" t="s">
        <v>422</v>
      </c>
      <c r="G36" s="8"/>
      <c r="H36" s="8"/>
      <c r="I36" s="7" t="s">
        <v>555</v>
      </c>
      <c r="J36" s="220">
        <v>15918</v>
      </c>
      <c r="K36" s="373"/>
    </row>
    <row r="37" spans="2:11" ht="15" x14ac:dyDescent="0.25">
      <c r="B37" s="8" t="s">
        <v>42</v>
      </c>
      <c r="C37" s="8"/>
      <c r="D37" s="8"/>
      <c r="I37" s="7" t="s">
        <v>407</v>
      </c>
      <c r="J37" s="220">
        <v>15918</v>
      </c>
      <c r="K37" s="373"/>
    </row>
    <row r="38" spans="2:11" ht="15" x14ac:dyDescent="0.25">
      <c r="B38" s="8" t="s">
        <v>43</v>
      </c>
      <c r="C38" s="8"/>
      <c r="D38" s="8"/>
      <c r="I38" s="7" t="s">
        <v>408</v>
      </c>
      <c r="J38" s="220">
        <v>15918</v>
      </c>
      <c r="K38" s="373"/>
    </row>
    <row r="39" spans="2:11" ht="15" x14ac:dyDescent="0.25">
      <c r="I39" s="7" t="s">
        <v>409</v>
      </c>
      <c r="J39" s="220">
        <v>15918</v>
      </c>
      <c r="K39" s="373"/>
    </row>
    <row r="40" spans="2:11" ht="15" x14ac:dyDescent="0.25">
      <c r="I40" s="7" t="s">
        <v>460</v>
      </c>
      <c r="J40" s="220">
        <v>15918</v>
      </c>
      <c r="K40" s="373"/>
    </row>
    <row r="41" spans="2:11" ht="15" x14ac:dyDescent="0.25">
      <c r="I41" s="7" t="s">
        <v>556</v>
      </c>
      <c r="J41" s="220">
        <v>22285</v>
      </c>
      <c r="K41" s="373"/>
    </row>
    <row r="42" spans="2:11" ht="15" x14ac:dyDescent="0.25">
      <c r="I42" s="7" t="s">
        <v>410</v>
      </c>
      <c r="J42" s="220">
        <v>15918</v>
      </c>
      <c r="K42" s="373"/>
    </row>
    <row r="43" spans="2:11" ht="15" x14ac:dyDescent="0.25">
      <c r="B43" t="s">
        <v>45</v>
      </c>
      <c r="F43" s="8" t="s">
        <v>429</v>
      </c>
      <c r="G43" s="8"/>
      <c r="H43" s="8"/>
      <c r="I43" s="7" t="s">
        <v>411</v>
      </c>
      <c r="J43" s="220">
        <v>22285</v>
      </c>
      <c r="K43" s="373"/>
    </row>
    <row r="44" spans="2:11" ht="15" x14ac:dyDescent="0.25">
      <c r="B44" s="8" t="s">
        <v>36</v>
      </c>
      <c r="C44" s="8"/>
      <c r="D44" s="8"/>
      <c r="F44" s="8" t="s">
        <v>426</v>
      </c>
      <c r="G44" s="8"/>
      <c r="H44" s="8"/>
      <c r="I44" s="7" t="s">
        <v>412</v>
      </c>
      <c r="J44" s="220">
        <v>15918</v>
      </c>
      <c r="K44" s="373"/>
    </row>
    <row r="45" spans="2:11" ht="15" x14ac:dyDescent="0.25">
      <c r="B45" s="8" t="s">
        <v>46</v>
      </c>
      <c r="C45" s="8"/>
      <c r="D45" s="8"/>
      <c r="F45" s="8" t="s">
        <v>425</v>
      </c>
      <c r="G45" s="8"/>
      <c r="H45" s="8"/>
      <c r="I45" s="7" t="s">
        <v>413</v>
      </c>
      <c r="J45" s="220">
        <v>22285</v>
      </c>
      <c r="K45" s="373"/>
    </row>
    <row r="46" spans="2:11" ht="15" x14ac:dyDescent="0.25">
      <c r="B46" s="8" t="s">
        <v>47</v>
      </c>
      <c r="C46" s="8"/>
      <c r="D46" s="8"/>
      <c r="F46" s="8" t="s">
        <v>424</v>
      </c>
      <c r="G46" s="8"/>
      <c r="H46" s="8"/>
      <c r="I46" s="7" t="s">
        <v>414</v>
      </c>
      <c r="J46" s="220">
        <v>15918</v>
      </c>
      <c r="K46" s="373"/>
    </row>
    <row r="47" spans="2:11" ht="15" x14ac:dyDescent="0.25">
      <c r="B47" s="8" t="s">
        <v>41</v>
      </c>
      <c r="C47" s="8"/>
      <c r="D47" s="8"/>
      <c r="F47" s="8" t="s">
        <v>423</v>
      </c>
      <c r="G47" s="8"/>
      <c r="H47" s="8"/>
      <c r="I47" s="7" t="s">
        <v>415</v>
      </c>
      <c r="J47" s="220">
        <v>15918</v>
      </c>
      <c r="K47" s="373"/>
    </row>
    <row r="48" spans="2:11" ht="15" x14ac:dyDescent="0.25">
      <c r="F48" s="8" t="s">
        <v>462</v>
      </c>
      <c r="G48" s="8"/>
      <c r="H48" s="8"/>
      <c r="I48" s="7" t="s">
        <v>557</v>
      </c>
      <c r="J48" s="220">
        <v>15918</v>
      </c>
      <c r="K48" s="373"/>
    </row>
    <row r="49" spans="2:11" ht="15" x14ac:dyDescent="0.25">
      <c r="F49" s="8" t="s">
        <v>463</v>
      </c>
      <c r="G49" s="8"/>
      <c r="H49" s="8"/>
      <c r="I49" s="7" t="s">
        <v>416</v>
      </c>
      <c r="J49" s="220">
        <v>15918</v>
      </c>
      <c r="K49" s="373"/>
    </row>
    <row r="50" spans="2:11" ht="15" x14ac:dyDescent="0.25">
      <c r="I50" s="7" t="s">
        <v>417</v>
      </c>
      <c r="J50" s="220">
        <v>15918</v>
      </c>
      <c r="K50" s="373"/>
    </row>
    <row r="51" spans="2:11" ht="15" x14ac:dyDescent="0.25">
      <c r="I51" s="7" t="s">
        <v>418</v>
      </c>
      <c r="J51" s="220">
        <v>15918</v>
      </c>
      <c r="K51" s="373"/>
    </row>
    <row r="52" spans="2:11" ht="15" x14ac:dyDescent="0.25">
      <c r="B52" t="s">
        <v>116</v>
      </c>
      <c r="I52" s="7" t="s">
        <v>447</v>
      </c>
      <c r="J52" s="220">
        <v>22285</v>
      </c>
      <c r="K52" s="373"/>
    </row>
    <row r="53" spans="2:11" ht="15" x14ac:dyDescent="0.25">
      <c r="B53" s="8" t="s">
        <v>115</v>
      </c>
      <c r="C53" s="8"/>
      <c r="D53" s="8"/>
      <c r="E53" s="8"/>
      <c r="F53" s="8"/>
      <c r="I53" s="7" t="s">
        <v>448</v>
      </c>
      <c r="J53" s="220">
        <v>18041</v>
      </c>
      <c r="K53" s="373"/>
    </row>
    <row r="54" spans="2:11" ht="15" x14ac:dyDescent="0.25">
      <c r="B54" s="8" t="s">
        <v>111</v>
      </c>
      <c r="C54" s="8"/>
      <c r="D54" s="8"/>
      <c r="E54" s="8"/>
      <c r="F54" s="8"/>
      <c r="I54" s="7" t="s">
        <v>552</v>
      </c>
      <c r="J54" s="220">
        <v>15918</v>
      </c>
      <c r="K54" s="373"/>
    </row>
    <row r="55" spans="2:11" x14ac:dyDescent="0.2">
      <c r="B55" s="8" t="s">
        <v>112</v>
      </c>
      <c r="C55" s="8"/>
      <c r="D55" s="8"/>
      <c r="E55" s="8"/>
      <c r="F55" s="8"/>
      <c r="K55" s="373"/>
    </row>
    <row r="56" spans="2:11" x14ac:dyDescent="0.2">
      <c r="B56" s="8" t="s">
        <v>113</v>
      </c>
      <c r="C56" s="8"/>
      <c r="D56" s="8"/>
      <c r="E56" s="8"/>
      <c r="F56" s="8"/>
    </row>
    <row r="57" spans="2:11" x14ac:dyDescent="0.2">
      <c r="B57" s="8" t="s">
        <v>114</v>
      </c>
      <c r="C57" s="8"/>
      <c r="D57" s="8"/>
      <c r="E57" s="8"/>
      <c r="F57" s="8"/>
    </row>
    <row r="58" spans="2:11" x14ac:dyDescent="0.2">
      <c r="B58" s="8" t="s">
        <v>73</v>
      </c>
      <c r="C58" s="8"/>
      <c r="D58" s="8"/>
      <c r="E58" s="8"/>
      <c r="F58" s="8"/>
    </row>
    <row r="59" spans="2:11" x14ac:dyDescent="0.2">
      <c r="B59" s="8" t="s">
        <v>74</v>
      </c>
      <c r="C59" s="8"/>
      <c r="D59" s="8"/>
      <c r="E59" s="8"/>
      <c r="F59" s="8"/>
    </row>
    <row r="60" spans="2:11" x14ac:dyDescent="0.2">
      <c r="B60" s="8" t="s">
        <v>75</v>
      </c>
      <c r="C60" s="8"/>
      <c r="D60" s="8"/>
      <c r="E60" s="8"/>
      <c r="F60" s="8"/>
    </row>
    <row r="61" spans="2:11" x14ac:dyDescent="0.2">
      <c r="B61" s="8" t="s">
        <v>76</v>
      </c>
      <c r="C61" s="8"/>
      <c r="D61" s="8"/>
      <c r="E61" s="8"/>
      <c r="F61" s="8"/>
    </row>
    <row r="62" spans="2:11" x14ac:dyDescent="0.2">
      <c r="B62" s="8" t="s">
        <v>77</v>
      </c>
      <c r="C62" s="8"/>
      <c r="D62" s="8"/>
      <c r="E62" s="8"/>
      <c r="F62" s="8"/>
    </row>
    <row r="63" spans="2:11" x14ac:dyDescent="0.2">
      <c r="B63" s="8" t="s">
        <v>78</v>
      </c>
      <c r="C63" s="8"/>
      <c r="D63" s="8"/>
      <c r="E63" s="8"/>
      <c r="F63" s="8"/>
    </row>
    <row r="64" spans="2:11" x14ac:dyDescent="0.2">
      <c r="B64" s="8" t="s">
        <v>79</v>
      </c>
      <c r="C64" s="8"/>
      <c r="D64" s="8"/>
      <c r="E64" s="8"/>
      <c r="F64" s="8"/>
    </row>
    <row r="65" spans="2:6" x14ac:dyDescent="0.2">
      <c r="B65" s="8" t="s">
        <v>80</v>
      </c>
      <c r="C65" s="8"/>
      <c r="D65" s="8"/>
      <c r="E65" s="8"/>
      <c r="F65" s="8"/>
    </row>
    <row r="70" spans="2:6" x14ac:dyDescent="0.2">
      <c r="B70" t="s">
        <v>128</v>
      </c>
      <c r="E70" s="303">
        <v>2</v>
      </c>
      <c r="F70" s="83" t="str">
        <f>CHOOSE(E70,B71,B72,B73,B74)</f>
        <v>Research</v>
      </c>
    </row>
    <row r="71" spans="2:6" x14ac:dyDescent="0.2">
      <c r="B71" s="8" t="s">
        <v>36</v>
      </c>
      <c r="C71" s="8"/>
      <c r="D71" s="8"/>
    </row>
    <row r="72" spans="2:6" x14ac:dyDescent="0.2">
      <c r="B72" s="8" t="s">
        <v>20</v>
      </c>
      <c r="C72" s="8"/>
      <c r="D72" s="8"/>
    </row>
    <row r="73" spans="2:6" x14ac:dyDescent="0.2">
      <c r="B73" s="8" t="s">
        <v>21</v>
      </c>
      <c r="C73" s="8"/>
      <c r="D73" s="8"/>
    </row>
    <row r="74" spans="2:6" x14ac:dyDescent="0.2">
      <c r="B74" s="8" t="s">
        <v>168</v>
      </c>
      <c r="C74" s="8"/>
      <c r="D74" s="8"/>
    </row>
    <row r="77" spans="2:6" x14ac:dyDescent="0.2">
      <c r="B77" s="8" t="s">
        <v>349</v>
      </c>
    </row>
    <row r="78" spans="2:6" x14ac:dyDescent="0.2">
      <c r="B78" s="8" t="s">
        <v>342</v>
      </c>
      <c r="C78" s="207">
        <v>25000</v>
      </c>
    </row>
    <row r="80" spans="2:6" x14ac:dyDescent="0.2">
      <c r="B80" s="206">
        <v>0</v>
      </c>
    </row>
    <row r="81" spans="2:3" x14ac:dyDescent="0.2">
      <c r="B81" s="206">
        <f>B80+$C$78</f>
        <v>25000</v>
      </c>
    </row>
    <row r="82" spans="2:3" x14ac:dyDescent="0.2">
      <c r="B82" s="206">
        <f t="shared" ref="B82:B90" si="0">B81+$C$78</f>
        <v>50000</v>
      </c>
    </row>
    <row r="83" spans="2:3" x14ac:dyDescent="0.2">
      <c r="B83" s="206">
        <f t="shared" si="0"/>
        <v>75000</v>
      </c>
    </row>
    <row r="84" spans="2:3" x14ac:dyDescent="0.2">
      <c r="B84" s="206">
        <f t="shared" si="0"/>
        <v>100000</v>
      </c>
    </row>
    <row r="85" spans="2:3" x14ac:dyDescent="0.2">
      <c r="B85" s="206">
        <f t="shared" si="0"/>
        <v>125000</v>
      </c>
    </row>
    <row r="86" spans="2:3" x14ac:dyDescent="0.2">
      <c r="B86" s="206">
        <f t="shared" si="0"/>
        <v>150000</v>
      </c>
    </row>
    <row r="87" spans="2:3" x14ac:dyDescent="0.2">
      <c r="B87" s="206">
        <f t="shared" si="0"/>
        <v>175000</v>
      </c>
    </row>
    <row r="88" spans="2:3" x14ac:dyDescent="0.2">
      <c r="B88" s="206">
        <f t="shared" si="0"/>
        <v>200000</v>
      </c>
    </row>
    <row r="89" spans="2:3" x14ac:dyDescent="0.2">
      <c r="B89" s="206">
        <f t="shared" si="0"/>
        <v>225000</v>
      </c>
    </row>
    <row r="90" spans="2:3" x14ac:dyDescent="0.2">
      <c r="B90" s="206">
        <f t="shared" si="0"/>
        <v>250000</v>
      </c>
    </row>
    <row r="92" spans="2:3" x14ac:dyDescent="0.2">
      <c r="B92" t="s">
        <v>532</v>
      </c>
      <c r="C92" s="303">
        <v>2</v>
      </c>
    </row>
    <row r="93" spans="2:3" x14ac:dyDescent="0.2">
      <c r="B93" s="8" t="s">
        <v>36</v>
      </c>
    </row>
    <row r="94" spans="2:3" x14ac:dyDescent="0.2">
      <c r="B94" s="8" t="s">
        <v>20</v>
      </c>
    </row>
    <row r="95" spans="2:3" x14ac:dyDescent="0.2">
      <c r="B95" s="8" t="s">
        <v>21</v>
      </c>
    </row>
    <row r="96" spans="2:3" x14ac:dyDescent="0.2">
      <c r="B96" s="8" t="s">
        <v>507</v>
      </c>
    </row>
    <row r="97" spans="2:2" x14ac:dyDescent="0.2">
      <c r="B97" s="8" t="s">
        <v>505</v>
      </c>
    </row>
    <row r="98" spans="2:2" x14ac:dyDescent="0.2">
      <c r="B98" s="8" t="s">
        <v>531</v>
      </c>
    </row>
  </sheetData>
  <sheetProtection algorithmName="SHA-512" hashValue="qXmNXsbr1v9yDRee6/MXspmeXkf28w+PN4sHbDfdY/N7PfRsI+Wop0561YQtsEi+r93socZKjLh7+BkI7E/KGw==" saltValue="4Ke2apgr/tXfZfblXMrs3w==" spinCount="100000" sheet="1" selectLockedCells="1" selectUnlockedCells="1"/>
  <pageMargins left="0.7" right="0.7" top="0.75" bottom="0.75" header="0.3" footer="0.3"/>
  <pageSetup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dimension ref="B1:M84"/>
  <sheetViews>
    <sheetView showGridLines="0" zoomScale="90" zoomScaleNormal="90" workbookViewId="0">
      <selection activeCell="B2" sqref="B2:J2"/>
    </sheetView>
  </sheetViews>
  <sheetFormatPr defaultColWidth="9.28515625" defaultRowHeight="12.75" x14ac:dyDescent="0.2"/>
  <cols>
    <col min="1" max="40" width="12.7109375" customWidth="1"/>
  </cols>
  <sheetData>
    <row r="1" spans="2:10" ht="13.5" thickBot="1" x14ac:dyDescent="0.25"/>
    <row r="2" spans="2:10" ht="16.5" thickTop="1" x14ac:dyDescent="0.2">
      <c r="B2" s="1216" t="s">
        <v>206</v>
      </c>
      <c r="C2" s="1217"/>
      <c r="D2" s="1217"/>
      <c r="E2" s="1217"/>
      <c r="F2" s="1217"/>
      <c r="G2" s="1217"/>
      <c r="H2" s="1217"/>
      <c r="I2" s="1217"/>
      <c r="J2" s="1218"/>
    </row>
    <row r="3" spans="2:10" x14ac:dyDescent="0.2">
      <c r="B3" s="34"/>
      <c r="C3" s="35"/>
      <c r="D3" s="35"/>
      <c r="E3" s="35"/>
      <c r="F3" s="1138" t="s">
        <v>51</v>
      </c>
      <c r="G3" s="1138"/>
      <c r="H3" s="36">
        <v>39661</v>
      </c>
      <c r="I3" s="8"/>
      <c r="J3" s="84"/>
    </row>
    <row r="4" spans="2:10" ht="12.75" customHeight="1" x14ac:dyDescent="0.2">
      <c r="B4" s="1219" t="s">
        <v>210</v>
      </c>
      <c r="C4" s="1220"/>
      <c r="D4" s="1220"/>
      <c r="E4" s="1220"/>
      <c r="F4" s="1220"/>
      <c r="G4" s="1220"/>
      <c r="H4" s="1220"/>
      <c r="I4" s="1220"/>
      <c r="J4" s="84"/>
    </row>
    <row r="5" spans="2:10" x14ac:dyDescent="0.2">
      <c r="B5" s="39"/>
      <c r="C5" s="41"/>
      <c r="D5" s="41"/>
      <c r="E5" s="41"/>
      <c r="F5" s="1152" t="s">
        <v>211</v>
      </c>
      <c r="G5" s="1138"/>
      <c r="H5" s="85">
        <v>25000</v>
      </c>
      <c r="I5" s="8"/>
      <c r="J5" s="84"/>
    </row>
    <row r="6" spans="2:10" x14ac:dyDescent="0.2">
      <c r="B6" s="86"/>
      <c r="C6" s="8"/>
      <c r="D6" s="8"/>
      <c r="E6" s="8"/>
      <c r="F6" s="8"/>
      <c r="G6" s="8"/>
      <c r="H6" s="8"/>
      <c r="I6" s="8"/>
      <c r="J6" s="84"/>
    </row>
    <row r="7" spans="2:10" x14ac:dyDescent="0.2">
      <c r="B7" s="86"/>
      <c r="C7" s="87" t="s">
        <v>160</v>
      </c>
      <c r="D7" s="87" t="s">
        <v>53</v>
      </c>
      <c r="E7" s="87" t="s">
        <v>54</v>
      </c>
      <c r="F7" s="87" t="s">
        <v>55</v>
      </c>
      <c r="G7" s="87" t="s">
        <v>56</v>
      </c>
      <c r="H7" s="87" t="s">
        <v>57</v>
      </c>
      <c r="I7" s="87" t="s">
        <v>224</v>
      </c>
      <c r="J7" s="84"/>
    </row>
    <row r="8" spans="2:10" x14ac:dyDescent="0.2">
      <c r="B8" s="86"/>
      <c r="C8" s="8">
        <v>1</v>
      </c>
      <c r="D8" s="8">
        <f>IF(Data_Subaward_Y1_1 &gt; Var_IndirectMaximum, Var_IndirectMaximum, Data_Subaward_Y1_1)</f>
        <v>0</v>
      </c>
      <c r="E8" s="8">
        <f>IF(Result_SubawardBase_Y1_1 &gt; Var_IndirectMaximum, 0, IF((Data_Subaward_Y2_1 + Result_SubawardBase_Y1_1) &lt; Var_IndirectMaximum, Data_Subaward_Y2_1, Var_IndirectMaximum - Result_SubawardBase_Y1_1))</f>
        <v>0</v>
      </c>
      <c r="F8" s="8">
        <f>IF((Result_SubawardBase_Y1_1 + Result_SubawardBase_Y2_1) &gt; Var_IndirectMaximum, 0, IF((Data_Subaward_Y3_1 + Result_SubawardBase_Y2_1 + Result_SubawardBase_Y1_1) &lt; Var_IndirectMaximum,Data_Subaward_Y3_1, Var_IndirectMaximum - Result_SubawardBase_Y2_1 - Result_SubawardBase_Y1_1))</f>
        <v>0</v>
      </c>
      <c r="G8" s="8">
        <f>IF((Result_SubawardBase_Y1_1 + Result_SubawardBase_Y2_1 + Result_SubawardBase_Y3_1) &gt; Var_IndirectMaximum, 0, IF((Data_Subaward_Y4_1 + Result_SubawardBase_Y3_1 + Result_SubawardBase_Y2_1 + Result_SubawardBase_Y1_1) &lt; Var_IndirectMaximum, Data_Subaward_Y4_1, Var_IndirectMaximum - Result_SubawardBase_Y3_1 - Result_SubawardBase_Y2_1 - Result_SubawardBase_Y1_1))</f>
        <v>0</v>
      </c>
      <c r="H8" s="8">
        <f>IF((Result_SubawardBase_Y1_1 + Result_SubawardBase_Y2_1 + Result_SubawardBase_Y3_1 + Result_SubawardBase_Y4_1) &gt; Var_IndirectMaximum, 0, IF((Data_Subaward_Y5_1 + Result_SubawardBase_Y4_1 + Result_SubawardBase_Y3_1 + Result_SubawardBase_Y2_1 + Result_SubawardBase_Y1_1) &lt; Var_IndirectMaximum, Data_Subaward_Y5_1, Var_IndirectMaximum - Result_SubawardBase_Y4_1 -Result_SubawardBase_Y3_1 - Result_SubawardBase_Y2_1 - Result_SubawardBase_Y1_1))</f>
        <v>0</v>
      </c>
      <c r="I8" s="8">
        <f>IF((Result_SubawardBase_Y1_1 + Result_SubawardBase_Y2_1 + Result_SubawardBase_Y3_1 + Result_SubawardBase_Y4_1 + Result_SubawardBase_Y5_1) &gt; Var_IndirectMaximum, 0, IF((Data_Subaward_Y6_1 + Result_SubawardBase_Y5_1 + Result_SubawardBase_Y4_1 + Result_SubawardBase_Y3_1 + Result_SubawardBase_Y2_1 + Result_SubawardBase_Y1_1) &lt; Var_IndirectMaximum, Data_Subaward_Y6_1, Var_IndirectMaximum - Result_SubawardBase_Y5_1 - Result_SubawardBase_Y4_1 - Result_SubawardBase_Y3_1 - Result_SubawardBase_Y2_1 - Result_SubawardBase_Y1_1))</f>
        <v>0</v>
      </c>
      <c r="J8" s="84"/>
    </row>
    <row r="9" spans="2:10" x14ac:dyDescent="0.2">
      <c r="B9" s="86"/>
      <c r="C9" s="8">
        <v>2</v>
      </c>
      <c r="D9" s="8">
        <f>IF(Data_Subaward_Y1_2 &gt; Var_IndirectMaximum, Var_IndirectMaximum, Data_Subaward_Y1_2)</f>
        <v>0</v>
      </c>
      <c r="E9" s="8">
        <f>IF(Result_SubawardBase_Y1_2 &gt; Var_IndirectMaximum, 0, IF((Data_Subaward_Y2_2 + Result_SubawardBase_Y1_2) &lt; Var_IndirectMaximum, Data_Subaward_Y2_2, Var_IndirectMaximum - Result_SubawardBase_Y1_2))</f>
        <v>0</v>
      </c>
      <c r="F9" s="8">
        <f>IF((Result_SubawardBase_Y1_2 + Result_SubawardBase_Y2_2) &gt; Var_IndirectMaximum, 0, IF((Data_Subaward_Y3_2 + Result_SubawardBase_Y2_2 + Result_SubawardBase_Y1_2) &lt; Var_IndirectMaximum,Data_Subaward_Y3_2, Var_IndirectMaximum - Result_SubawardBase_Y2_2 - Result_SubawardBase_Y1_2))</f>
        <v>0</v>
      </c>
      <c r="G9" s="8">
        <f>IF((Result_SubawardBase_Y1_2 + Result_SubawardBase_Y2_2 + Result_SubawardBase_Y3_2) &gt; Var_IndirectMaximum, 0, IF((Data_Subaward_Y4_2 + Result_SubawardBase_Y3_2 + Result_SubawardBase_Y2_2 + Result_SubawardBase_Y1_2) &lt; Var_IndirectMaximum, Data_Subaward_Y4_2, Var_IndirectMaximum - Result_SubawardBase_Y3_2 - Result_SubawardBase_Y2_2 - Result_SubawardBase_Y1_2))</f>
        <v>0</v>
      </c>
      <c r="H9" s="8">
        <f>IF((Result_SubawardBase_Y1_2 + Result_SubawardBase_Y2_2 + Result_SubawardBase_Y3_2 + Result_SubawardBase_Y4_2) &gt; Var_IndirectMaximum, 0, IF((Data_Subaward_Y5_2 + Result_SubawardBase_Y4_2 + Result_SubawardBase_Y3_2 + Result_SubawardBase_Y2_2 + Result_SubawardBase_Y1_2) &lt; Var_IndirectMaximum, Data_Subaward_Y5_2, Var_IndirectMaximum - Result_SubawardBase_Y4_2 -Result_SubawardBase_Y3_2 - Result_SubawardBase_Y2_2 - Result_SubawardBase_Y1_2))</f>
        <v>0</v>
      </c>
      <c r="I9" s="8">
        <f>IF((Result_SubawardBase_Y1_2 + Result_SubawardBase_Y2_2 + Result_SubawardBase_Y3_2 + Result_SubawardBase_Y4_2 + Result_SubawardBase_Y5_2) &gt; Var_IndirectMaximum, 0, IF((Data_Subaward_Y6_2 + Result_SubawardBase_Y5_2 + Result_SubawardBase_Y4_2 + Result_SubawardBase_Y3_2 + Result_SubawardBase_Y2_2 + Result_SubawardBase_Y1_2) &lt; Var_IndirectMaximum, Data_Subaward_Y6_2, Var_IndirectMaximum - Result_SubawardBase_Y5_2 - Result_SubawardBase_Y4_2 - Result_SubawardBase_Y3_2 - Result_SubawardBase_Y2_2 - Result_SubawardBase_Y1_2))</f>
        <v>0</v>
      </c>
      <c r="J9" s="84"/>
    </row>
    <row r="10" spans="2:10" x14ac:dyDescent="0.2">
      <c r="B10" s="86"/>
      <c r="C10" s="8">
        <v>3</v>
      </c>
      <c r="D10" s="8">
        <f>IF(Data_Subaward_Y1_3 &gt; Var_IndirectMaximum, Var_IndirectMaximum, Data_Subaward_Y1_3)</f>
        <v>0</v>
      </c>
      <c r="E10" s="8">
        <f>IF(Result_SubawardBase_Y1_3 &gt; Var_IndirectMaximum, 0, IF((Data_Subaward_Y2_3 + Result_SubawardBase_Y1_3) &lt; Var_IndirectMaximum, Data_Subaward_Y2_3, Var_IndirectMaximum - Result_SubawardBase_Y1_3))</f>
        <v>0</v>
      </c>
      <c r="F10" s="8">
        <f>IF((Result_SubawardBase_Y1_3 + Result_SubawardBase_Y2_3) &gt; Var_IndirectMaximum, 0, IF((Data_Subaward_Y3_3 + Result_SubawardBase_Y2_3 + Result_SubawardBase_Y1_3) &lt; Var_IndirectMaximum,Data_Subaward_Y3_3, Var_IndirectMaximum - Result_SubawardBase_Y2_3 - Result_SubawardBase_Y1_3))</f>
        <v>0</v>
      </c>
      <c r="G10" s="8">
        <f>IF((Result_SubawardBase_Y1_3 + Result_SubawardBase_Y2_3 + Result_SubawardBase_Y3_3) &gt; Var_IndirectMaximum, 0, IF((Data_Subaward_Y4_3 + Result_SubawardBase_Y3_3 + Result_SubawardBase_Y2_3 + Result_SubawardBase_Y1_3) &lt; Var_IndirectMaximum, Data_Subaward_Y4_3, Var_IndirectMaximum - Result_SubawardBase_Y3_3 - Result_SubawardBase_Y2_3 - Result_SubawardBase_Y1_3))</f>
        <v>0</v>
      </c>
      <c r="H10" s="8">
        <f>IF((Result_SubawardBase_Y1_3 + Result_SubawardBase_Y2_3 + Result_SubawardBase_Y3_3 + Result_SubawardBase_Y4_3) &gt; Var_IndirectMaximum, 0, IF((Data_Subaward_Y5_3 + Result_SubawardBase_Y4_3 + Result_SubawardBase_Y3_3 + Result_SubawardBase_Y2_3 + Result_SubawardBase_Y1_3) &lt; Var_IndirectMaximum, Data_Subaward_Y5_3, Var_IndirectMaximum - Result_SubawardBase_Y4_3 -Result_SubawardBase_Y3_3 - Result_SubawardBase_Y2_3 - Result_SubawardBase_Y1_3))</f>
        <v>0</v>
      </c>
      <c r="I10" s="8">
        <f>IF((Result_SubawardBase_Y1_3 + Result_SubawardBase_Y2_3 + Result_SubawardBase_Y3_3 + Result_SubawardBase_Y4_3 + Result_SubawardBase_Y5_3) &gt; Var_IndirectMaximum, 0, IF((Data_Subaward_Y6_3 + Result_SubawardBase_Y5_3 + Result_SubawardBase_Y4_3 + Result_SubawardBase_Y3_3 + Result_SubawardBase_Y2_3 + Result_SubawardBase_Y1_3) &lt; Var_IndirectMaximum, Data_Subaward_Y6_3, Var_IndirectMaximum - Result_SubawardBase_Y5_3 - Result_SubawardBase_Y4_3 - Result_SubawardBase_Y3_3 - Result_SubawardBase_Y2_3 - Result_SubawardBase_Y1_3))</f>
        <v>0</v>
      </c>
      <c r="J10" s="84"/>
    </row>
    <row r="11" spans="2:10" x14ac:dyDescent="0.2">
      <c r="B11" s="86"/>
      <c r="C11" s="8">
        <v>4</v>
      </c>
      <c r="D11" s="8">
        <f>IF(Data_Subaward_Y1_4 &gt; Var_IndirectMaximum, Var_IndirectMaximum, Data_Subaward_Y1_4)</f>
        <v>0</v>
      </c>
      <c r="E11" s="8">
        <f>IF(Result_SubawardBase_Y1_4 &gt; Var_IndirectMaximum, 0, IF((Data_Subaward_Y2_4 + Result_SubawardBase_Y1_4) &lt; Var_IndirectMaximum, Data_Subaward_Y2_4, Var_IndirectMaximum - Result_SubawardBase_Y1_4))</f>
        <v>0</v>
      </c>
      <c r="F11" s="8">
        <f>IF((Result_SubawardBase_Y1_4 + Result_SubawardBase_Y2_4) &gt; Var_IndirectMaximum, 0, IF((Data_Subaward_Y3_4 + Result_SubawardBase_Y2_4 + Result_SubawardBase_Y1_4) &lt; Var_IndirectMaximum,Data_Subaward_Y3_4, Var_IndirectMaximum - Result_SubawardBase_Y2_4 - Result_SubawardBase_Y1_4))</f>
        <v>0</v>
      </c>
      <c r="G11" s="8">
        <f>IF((Result_SubawardBase_Y1_4 + Result_SubawardBase_Y2_4 + Result_SubawardBase_Y3_4) &gt; Var_IndirectMaximum, 0, IF((Data_Subaward_Y4_4 + Result_SubawardBase_Y3_4 + Result_SubawardBase_Y2_4 + Result_SubawardBase_Y1_4) &lt; Var_IndirectMaximum, Data_Subaward_Y4_4, Var_IndirectMaximum - Result_SubawardBase_Y3_4 - Result_SubawardBase_Y2_4 - Result_SubawardBase_Y1_4))</f>
        <v>0</v>
      </c>
      <c r="H11" s="8">
        <f>IF((Result_SubawardBase_Y1_4 + Result_SubawardBase_Y2_4 + Result_SubawardBase_Y3_4 + Result_SubawardBase_Y4_4) &gt; Var_IndirectMaximum, 0, IF((Data_Subaward_Y5_4 + Result_SubawardBase_Y4_4 + Result_SubawardBase_Y3_4 + Result_SubawardBase_Y2_4 + Result_SubawardBase_Y1_4) &lt; Var_IndirectMaximum, Data_Subaward_Y5_4, Var_IndirectMaximum - Result_SubawardBase_Y4_4 -Result_SubawardBase_Y3_4 - Result_SubawardBase_Y2_4 - Result_SubawardBase_Y1_4))</f>
        <v>0</v>
      </c>
      <c r="I11" s="8">
        <f>IF((Result_SubawardBase_Y1_4 + Result_SubawardBase_Y2_4 + Result_SubawardBase_Y3_4 + Result_SubawardBase_Y4_4 + Result_SubawardBase_Y5_4) &gt; Var_IndirectMaximum, 0, IF((Data_Subaward_Y6_4 + Result_SubawardBase_Y5_4 + Result_SubawardBase_Y4_4 + Result_SubawardBase_Y3_4 + Result_SubawardBase_Y2_4 + Result_SubawardBase_Y1_4) &lt; Var_IndirectMaximum, Data_Subaward_Y6_4, Var_IndirectMaximum - Result_SubawardBase_Y5_4 - Result_SubawardBase_Y4_4 - Result_SubawardBase_Y3_4 - Result_SubawardBase_Y2_4 - Result_SubawardBase_Y1_4))</f>
        <v>0</v>
      </c>
      <c r="J11" s="84"/>
    </row>
    <row r="12" spans="2:10" x14ac:dyDescent="0.2">
      <c r="B12" s="86"/>
      <c r="C12" s="8">
        <v>5</v>
      </c>
      <c r="D12" s="8">
        <f>IF(Data_Subaward_Y1_5 &gt; Var_IndirectMaximum, Var_IndirectMaximum, Data_Subaward_Y1_5)</f>
        <v>0</v>
      </c>
      <c r="E12" s="8">
        <f>IF(Result_SubawardBase_Y1_5 &gt; Var_IndirectMaximum, 0, IF((Data_Subaward_Y2_5 + Result_SubawardBase_Y1_5) &lt; Var_IndirectMaximum, Data_Subaward_Y2_5, Var_IndirectMaximum - Result_SubawardBase_Y1_5))</f>
        <v>0</v>
      </c>
      <c r="F12" s="8">
        <f>IF((Result_SubawardBase_Y1_5 + Result_SubawardBase_Y2_5) &gt; Var_IndirectMaximum, 0, IF((Data_Subaward_Y3_5 + Result_SubawardBase_Y2_5 + Result_SubawardBase_Y1_5) &lt; Var_IndirectMaximum,Data_Subaward_Y3_5, Var_IndirectMaximum - Result_SubawardBase_Y2_5 - Result_SubawardBase_Y1_5))</f>
        <v>0</v>
      </c>
      <c r="G12" s="8">
        <f>IF((Result_SubawardBase_Y1_5 + Result_SubawardBase_Y2_5 + Result_SubawardBase_Y3_5) &gt; Var_IndirectMaximum, 0, IF((Data_Subaward_Y3_5 + Result_SubawardBase_Y3_5 + Result_SubawardBase_Y2_5 + Result_SubawardBase_Y1_5) &lt; Var_IndirectMaximum, Data_Subaward_Y3_5, Var_IndirectMaximum - Result_SubawardBase_Y3_5 - Result_SubawardBase_Y2_5 - Result_SubawardBase_Y1_5))</f>
        <v>0</v>
      </c>
      <c r="H12" s="8">
        <f>IF((Result_SubawardBase_Y1_5 + Result_SubawardBase_Y2_5 + Result_SubawardBase_Y3_5 + Result_SubawardBase_Y4_5) &gt; Var_IndirectMaximum, 0, IF((Data_Subaward_Y5_5 + Result_SubawardBase_Y4_5 + Result_SubawardBase_Y3_5 + Result_SubawardBase_Y2_5 + Result_SubawardBase_Y1_5) &lt; Var_IndirectMaximum, Data_Subaward_Y5_5, Var_IndirectMaximum - Result_SubawardBase_Y4_5 -Result_SubawardBase_Y3_5 - Result_SubawardBase_Y2_5 - Result_SubawardBase_Y1_5))</f>
        <v>0</v>
      </c>
      <c r="I12" s="8">
        <f>IF((Result_SubawardBase_Y1_5 + Result_SubawardBase_Y2_5 + Result_SubawardBase_Y3_5 + Result_SubawardBase_Y4_5 + Result_SubawardBase_Y5_5) &gt; Var_IndirectMaximum, 0, IF((Data_Subaward_Y6_5 + Result_SubawardBase_Y5_5 + Result_SubawardBase_Y4_5 + Result_SubawardBase_Y3_5 + Result_SubawardBase_Y2_5 + Result_SubawardBase_Y1_5) &lt; Var_IndirectMaximum, Data_Subaward_Y6_5, Var_IndirectMaximum - Result_SubawardBase_Y5_5 - Result_SubawardBase_Y4_5 - Result_SubawardBase_Y3_5 - Result_SubawardBase_Y2_5 - Result_SubawardBase_Y1_5))</f>
        <v>0</v>
      </c>
      <c r="J12" s="84"/>
    </row>
    <row r="13" spans="2:10" x14ac:dyDescent="0.2">
      <c r="B13" s="86"/>
      <c r="C13" s="8"/>
      <c r="D13" s="8"/>
      <c r="E13" s="8"/>
      <c r="F13" s="8"/>
      <c r="G13" s="8"/>
      <c r="H13" s="8"/>
      <c r="I13" s="8"/>
      <c r="J13" s="84"/>
    </row>
    <row r="14" spans="2:10" x14ac:dyDescent="0.2">
      <c r="B14" s="86"/>
      <c r="C14" s="88" t="s">
        <v>162</v>
      </c>
      <c r="D14" s="8">
        <f t="shared" ref="D14:I14" si="0">SUM(D8:D12)</f>
        <v>0</v>
      </c>
      <c r="E14" s="8">
        <f t="shared" si="0"/>
        <v>0</v>
      </c>
      <c r="F14" s="8">
        <f t="shared" si="0"/>
        <v>0</v>
      </c>
      <c r="G14" s="8">
        <f t="shared" si="0"/>
        <v>0</v>
      </c>
      <c r="H14" s="8">
        <f t="shared" si="0"/>
        <v>0</v>
      </c>
      <c r="I14" s="8">
        <f t="shared" si="0"/>
        <v>0</v>
      </c>
      <c r="J14" s="84"/>
    </row>
    <row r="15" spans="2:10" x14ac:dyDescent="0.2">
      <c r="B15" s="86"/>
      <c r="C15" s="88"/>
      <c r="D15" s="8"/>
      <c r="E15" s="8"/>
      <c r="F15" s="8"/>
      <c r="G15" s="8"/>
      <c r="H15" s="8"/>
      <c r="I15" s="8"/>
      <c r="J15" s="84"/>
    </row>
    <row r="16" spans="2:10" x14ac:dyDescent="0.2">
      <c r="B16" s="86"/>
      <c r="C16" s="8"/>
      <c r="D16" s="8"/>
      <c r="E16" s="8"/>
      <c r="F16" s="8"/>
      <c r="G16" s="8"/>
      <c r="H16" s="8"/>
      <c r="I16" s="8"/>
      <c r="J16" s="84"/>
    </row>
    <row r="17" spans="2:10" x14ac:dyDescent="0.2">
      <c r="B17" s="86"/>
      <c r="C17" s="8"/>
      <c r="D17" s="8"/>
      <c r="E17" s="8"/>
      <c r="F17" s="8"/>
      <c r="G17" s="8"/>
      <c r="H17" s="8"/>
      <c r="I17" s="8"/>
      <c r="J17" s="84"/>
    </row>
    <row r="18" spans="2:10" ht="13.5" thickBot="1" x14ac:dyDescent="0.25">
      <c r="B18" s="89"/>
      <c r="C18" s="90"/>
      <c r="D18" s="90"/>
      <c r="E18" s="90"/>
      <c r="F18" s="90"/>
      <c r="G18" s="90"/>
      <c r="H18" s="90"/>
      <c r="I18" s="90"/>
      <c r="J18" s="91"/>
    </row>
    <row r="19" spans="2:10" ht="14.25" thickTop="1" thickBot="1" x14ac:dyDescent="0.25"/>
    <row r="20" spans="2:10" ht="15.75" x14ac:dyDescent="0.2">
      <c r="B20" s="1221" t="s">
        <v>230</v>
      </c>
      <c r="C20" s="1222"/>
      <c r="D20" s="1222"/>
      <c r="E20" s="1222"/>
      <c r="F20" s="1222"/>
      <c r="G20" s="1222"/>
      <c r="H20" s="1222"/>
      <c r="I20" s="1222"/>
      <c r="J20" s="1223"/>
    </row>
    <row r="21" spans="2:10" x14ac:dyDescent="0.2">
      <c r="B21" s="98"/>
      <c r="C21" s="8"/>
      <c r="D21" s="8"/>
      <c r="E21" s="8"/>
      <c r="F21" s="8"/>
      <c r="G21" s="8"/>
      <c r="H21" s="8"/>
      <c r="I21" s="8"/>
      <c r="J21" s="99"/>
    </row>
    <row r="22" spans="2:10" x14ac:dyDescent="0.2">
      <c r="B22" s="98"/>
      <c r="C22" s="88" t="s">
        <v>231</v>
      </c>
      <c r="D22" s="103" t="b">
        <v>0</v>
      </c>
      <c r="E22" s="8"/>
      <c r="F22" s="88" t="s">
        <v>233</v>
      </c>
      <c r="G22" s="103" t="b">
        <v>0</v>
      </c>
      <c r="H22" s="8"/>
      <c r="I22" s="88" t="s">
        <v>234</v>
      </c>
      <c r="J22" s="104" t="b">
        <v>0</v>
      </c>
    </row>
    <row r="23" spans="2:10" x14ac:dyDescent="0.2">
      <c r="B23" s="98"/>
      <c r="C23" s="88" t="s">
        <v>232</v>
      </c>
      <c r="D23" s="103" t="b">
        <v>0</v>
      </c>
      <c r="E23" s="8"/>
      <c r="F23" s="88" t="s">
        <v>157</v>
      </c>
      <c r="G23" s="103" t="b">
        <v>0</v>
      </c>
      <c r="H23" s="8"/>
      <c r="I23" s="88" t="s">
        <v>235</v>
      </c>
      <c r="J23" s="104" t="b">
        <v>0</v>
      </c>
    </row>
    <row r="24" spans="2:10" x14ac:dyDescent="0.2">
      <c r="B24" s="98"/>
      <c r="C24" s="88" t="s">
        <v>118</v>
      </c>
      <c r="D24" s="103" t="b">
        <v>0</v>
      </c>
      <c r="E24" s="8"/>
      <c r="F24" s="88" t="s">
        <v>158</v>
      </c>
      <c r="G24" s="103" t="b">
        <v>0</v>
      </c>
      <c r="H24" s="8"/>
      <c r="I24" s="88" t="s">
        <v>159</v>
      </c>
      <c r="J24" s="104" t="b">
        <v>0</v>
      </c>
    </row>
    <row r="25" spans="2:10" x14ac:dyDescent="0.2">
      <c r="B25" s="98"/>
      <c r="C25" s="8"/>
      <c r="D25" s="8"/>
      <c r="E25" s="8"/>
      <c r="F25" s="8"/>
      <c r="G25" s="8"/>
      <c r="H25" s="8"/>
      <c r="I25" s="8"/>
      <c r="J25" s="99"/>
    </row>
    <row r="26" spans="2:10" ht="13.5" thickBot="1" x14ac:dyDescent="0.25">
      <c r="B26" s="100"/>
      <c r="C26" s="101"/>
      <c r="D26" s="101"/>
      <c r="E26" s="101"/>
      <c r="F26" s="101"/>
      <c r="G26" s="101"/>
      <c r="H26" s="101"/>
      <c r="I26" s="101"/>
      <c r="J26" s="102"/>
    </row>
    <row r="28" spans="2:10" hidden="1" x14ac:dyDescent="0.2"/>
    <row r="29" spans="2:10" hidden="1" x14ac:dyDescent="0.2"/>
    <row r="30" spans="2:10" hidden="1" x14ac:dyDescent="0.2"/>
    <row r="31" spans="2:10" hidden="1" x14ac:dyDescent="0.2"/>
    <row r="32" spans="2:10"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54" spans="2:13" x14ac:dyDescent="0.2">
      <c r="D54" s="224" t="s">
        <v>381</v>
      </c>
      <c r="E54" s="224" t="s">
        <v>382</v>
      </c>
      <c r="F54" s="224" t="s">
        <v>383</v>
      </c>
      <c r="G54" s="224" t="s">
        <v>18</v>
      </c>
      <c r="H54" s="224" t="s">
        <v>53</v>
      </c>
      <c r="I54" s="224" t="s">
        <v>54</v>
      </c>
      <c r="J54" s="224" t="s">
        <v>55</v>
      </c>
      <c r="K54" s="224" t="s">
        <v>56</v>
      </c>
      <c r="L54" s="224" t="s">
        <v>57</v>
      </c>
      <c r="M54" s="224" t="s">
        <v>224</v>
      </c>
    </row>
    <row r="55" spans="2:13" ht="12.75" customHeight="1" x14ac:dyDescent="0.2">
      <c r="B55" s="1215" t="s">
        <v>380</v>
      </c>
      <c r="C55" s="218">
        <v>1</v>
      </c>
      <c r="D55" s="243">
        <v>1</v>
      </c>
      <c r="E55" s="244">
        <v>1</v>
      </c>
      <c r="F55" s="244">
        <v>1</v>
      </c>
      <c r="G55" s="221">
        <f t="shared" ref="G55:G84" si="1">CHOOSE(E55,0,INDEX(Var_Index_RABaseStipend,D55),Var_PA_Doc_BaseStipend_Acad50Percent,Var_PA_NonDoc_BaseStipend_Acad50Percent)*2/9*(CHOOSE(F55,0,11*0.5,11*0.33,9*0.5,9*0.33,4.5*0.5,4.5*0.33))</f>
        <v>0</v>
      </c>
      <c r="H55" s="231">
        <f t="shared" ref="H55:H64" si="2">G55*(1+CHOOSE(E55,0,Var_RAStipendFirstYearPercentageIncrease,Var_PAStipendFirstYearPercentageIncrease,Var_PAStipendFirstYearPercentageIncrease)+CHOOSE(E55,0,Var_RAStipendStartDatePercentageIncrease,Var_PAStipendStartDatePercentageIncrease,Var_PAStipendStartDatePercentageIncrease))</f>
        <v>0</v>
      </c>
      <c r="I55" s="227">
        <f t="shared" ref="I55:I64" si="3">H55*(1+CHOOSE(E55,0,Var_RAStipendSubsequentYearPercentageIncrease,Var_PAStipendSubsequentYearPercentageIncrease,Var_PAStipendSubsequentYearPercentageIncrease))</f>
        <v>0</v>
      </c>
      <c r="J55" s="227">
        <f t="shared" ref="J55:J64" si="4">I55*(1+CHOOSE(E55,0,Var_RAStipendSubsequentYearPercentageIncrease,Var_PAStipendSubsequentYearPercentageIncrease,Var_PAStipendSubsequentYearPercentageIncrease))</f>
        <v>0</v>
      </c>
      <c r="K55" s="227">
        <f t="shared" ref="K55:K64" si="5">J55*(1+CHOOSE(E55,0,Var_RAStipendSubsequentYearPercentageIncrease,Var_PAStipendSubsequentYearPercentageIncrease,Var_PAStipendSubsequentYearPercentageIncrease))</f>
        <v>0</v>
      </c>
      <c r="L55" s="227">
        <f t="shared" ref="L55:L64" si="6">K55*(1+CHOOSE(E55,0,Var_RAStipendSubsequentYearPercentageIncrease,Var_PAStipendSubsequentYearPercentageIncrease,Var_PAStipendSubsequentYearPercentageIncrease))</f>
        <v>0</v>
      </c>
      <c r="M55" s="228">
        <f t="shared" ref="M55:M64" si="7">L55*(1+CHOOSE(E55,0,Var_RAStipendSubsequentYearPercentageIncrease,Var_PAStipendSubsequentYearPercentageIncrease,Var_PAStipendSubsequentYearPercentageIncrease))</f>
        <v>0</v>
      </c>
    </row>
    <row r="56" spans="2:13" x14ac:dyDescent="0.2">
      <c r="B56" s="1215"/>
      <c r="C56" s="218">
        <v>2</v>
      </c>
      <c r="D56" s="245">
        <v>1</v>
      </c>
      <c r="E56" s="246">
        <v>1</v>
      </c>
      <c r="F56" s="246">
        <v>1</v>
      </c>
      <c r="G56" s="222">
        <f t="shared" si="1"/>
        <v>0</v>
      </c>
      <c r="H56" s="232">
        <f t="shared" si="2"/>
        <v>0</v>
      </c>
      <c r="I56" s="229">
        <f t="shared" si="3"/>
        <v>0</v>
      </c>
      <c r="J56" s="229">
        <f t="shared" si="4"/>
        <v>0</v>
      </c>
      <c r="K56" s="229">
        <f t="shared" si="5"/>
        <v>0</v>
      </c>
      <c r="L56" s="229">
        <f t="shared" si="6"/>
        <v>0</v>
      </c>
      <c r="M56" s="230">
        <f t="shared" si="7"/>
        <v>0</v>
      </c>
    </row>
    <row r="57" spans="2:13" x14ac:dyDescent="0.2">
      <c r="B57" s="1215"/>
      <c r="C57" s="218">
        <v>3</v>
      </c>
      <c r="D57" s="245">
        <v>1</v>
      </c>
      <c r="E57" s="246">
        <v>1</v>
      </c>
      <c r="F57" s="246">
        <v>1</v>
      </c>
      <c r="G57" s="222">
        <f t="shared" si="1"/>
        <v>0</v>
      </c>
      <c r="H57" s="232">
        <f t="shared" si="2"/>
        <v>0</v>
      </c>
      <c r="I57" s="229">
        <f t="shared" si="3"/>
        <v>0</v>
      </c>
      <c r="J57" s="229">
        <f t="shared" si="4"/>
        <v>0</v>
      </c>
      <c r="K57" s="229">
        <f t="shared" si="5"/>
        <v>0</v>
      </c>
      <c r="L57" s="229">
        <f t="shared" si="6"/>
        <v>0</v>
      </c>
      <c r="M57" s="230">
        <f t="shared" si="7"/>
        <v>0</v>
      </c>
    </row>
    <row r="58" spans="2:13" x14ac:dyDescent="0.2">
      <c r="B58" s="1215"/>
      <c r="C58" s="218">
        <v>4</v>
      </c>
      <c r="D58" s="245">
        <v>1</v>
      </c>
      <c r="E58" s="246">
        <v>1</v>
      </c>
      <c r="F58" s="246">
        <v>1</v>
      </c>
      <c r="G58" s="222">
        <f t="shared" si="1"/>
        <v>0</v>
      </c>
      <c r="H58" s="232">
        <f t="shared" si="2"/>
        <v>0</v>
      </c>
      <c r="I58" s="229">
        <f t="shared" si="3"/>
        <v>0</v>
      </c>
      <c r="J58" s="229">
        <f t="shared" si="4"/>
        <v>0</v>
      </c>
      <c r="K58" s="229">
        <f t="shared" si="5"/>
        <v>0</v>
      </c>
      <c r="L58" s="229">
        <f t="shared" si="6"/>
        <v>0</v>
      </c>
      <c r="M58" s="230">
        <f t="shared" si="7"/>
        <v>0</v>
      </c>
    </row>
    <row r="59" spans="2:13" x14ac:dyDescent="0.2">
      <c r="B59" s="1215"/>
      <c r="C59" s="218">
        <v>5</v>
      </c>
      <c r="D59" s="245">
        <v>1</v>
      </c>
      <c r="E59" s="246">
        <v>1</v>
      </c>
      <c r="F59" s="246">
        <v>1</v>
      </c>
      <c r="G59" s="222">
        <f t="shared" si="1"/>
        <v>0</v>
      </c>
      <c r="H59" s="232">
        <f t="shared" si="2"/>
        <v>0</v>
      </c>
      <c r="I59" s="229">
        <f t="shared" si="3"/>
        <v>0</v>
      </c>
      <c r="J59" s="229">
        <f t="shared" si="4"/>
        <v>0</v>
      </c>
      <c r="K59" s="229">
        <f t="shared" si="5"/>
        <v>0</v>
      </c>
      <c r="L59" s="229">
        <f t="shared" si="6"/>
        <v>0</v>
      </c>
      <c r="M59" s="230">
        <f t="shared" si="7"/>
        <v>0</v>
      </c>
    </row>
    <row r="60" spans="2:13" x14ac:dyDescent="0.2">
      <c r="B60" s="1215" t="s">
        <v>431</v>
      </c>
      <c r="C60" s="218">
        <v>1</v>
      </c>
      <c r="D60" s="243">
        <v>1</v>
      </c>
      <c r="E60" s="244">
        <v>1</v>
      </c>
      <c r="F60" s="244">
        <v>1</v>
      </c>
      <c r="G60" s="221">
        <f t="shared" si="1"/>
        <v>0</v>
      </c>
      <c r="H60" s="221">
        <f t="shared" si="2"/>
        <v>0</v>
      </c>
      <c r="I60" s="231">
        <f t="shared" si="3"/>
        <v>0</v>
      </c>
      <c r="J60" s="227">
        <f t="shared" si="4"/>
        <v>0</v>
      </c>
      <c r="K60" s="227">
        <f t="shared" si="5"/>
        <v>0</v>
      </c>
      <c r="L60" s="227">
        <f t="shared" si="6"/>
        <v>0</v>
      </c>
      <c r="M60" s="228">
        <f t="shared" si="7"/>
        <v>0</v>
      </c>
    </row>
    <row r="61" spans="2:13" x14ac:dyDescent="0.2">
      <c r="B61" s="1215"/>
      <c r="C61" s="218">
        <v>2</v>
      </c>
      <c r="D61" s="245">
        <v>1</v>
      </c>
      <c r="E61" s="246">
        <v>1</v>
      </c>
      <c r="F61" s="246">
        <v>1</v>
      </c>
      <c r="G61" s="222">
        <f t="shared" si="1"/>
        <v>0</v>
      </c>
      <c r="H61" s="222">
        <f t="shared" si="2"/>
        <v>0</v>
      </c>
      <c r="I61" s="232">
        <f t="shared" si="3"/>
        <v>0</v>
      </c>
      <c r="J61" s="229">
        <f t="shared" si="4"/>
        <v>0</v>
      </c>
      <c r="K61" s="229">
        <f t="shared" si="5"/>
        <v>0</v>
      </c>
      <c r="L61" s="229">
        <f t="shared" si="6"/>
        <v>0</v>
      </c>
      <c r="M61" s="230">
        <f t="shared" si="7"/>
        <v>0</v>
      </c>
    </row>
    <row r="62" spans="2:13" x14ac:dyDescent="0.2">
      <c r="B62" s="1215"/>
      <c r="C62" s="218">
        <v>3</v>
      </c>
      <c r="D62" s="245">
        <v>1</v>
      </c>
      <c r="E62" s="246">
        <v>1</v>
      </c>
      <c r="F62" s="246">
        <v>1</v>
      </c>
      <c r="G62" s="222">
        <f t="shared" si="1"/>
        <v>0</v>
      </c>
      <c r="H62" s="222">
        <f t="shared" si="2"/>
        <v>0</v>
      </c>
      <c r="I62" s="232">
        <f t="shared" si="3"/>
        <v>0</v>
      </c>
      <c r="J62" s="229">
        <f t="shared" si="4"/>
        <v>0</v>
      </c>
      <c r="K62" s="229">
        <f t="shared" si="5"/>
        <v>0</v>
      </c>
      <c r="L62" s="229">
        <f t="shared" si="6"/>
        <v>0</v>
      </c>
      <c r="M62" s="230">
        <f t="shared" si="7"/>
        <v>0</v>
      </c>
    </row>
    <row r="63" spans="2:13" x14ac:dyDescent="0.2">
      <c r="B63" s="1215"/>
      <c r="C63" s="218">
        <v>4</v>
      </c>
      <c r="D63" s="245">
        <v>1</v>
      </c>
      <c r="E63" s="246">
        <v>1</v>
      </c>
      <c r="F63" s="246">
        <v>1</v>
      </c>
      <c r="G63" s="222">
        <f t="shared" si="1"/>
        <v>0</v>
      </c>
      <c r="H63" s="222">
        <f t="shared" si="2"/>
        <v>0</v>
      </c>
      <c r="I63" s="232">
        <f t="shared" si="3"/>
        <v>0</v>
      </c>
      <c r="J63" s="229">
        <f t="shared" si="4"/>
        <v>0</v>
      </c>
      <c r="K63" s="229">
        <f t="shared" si="5"/>
        <v>0</v>
      </c>
      <c r="L63" s="229">
        <f t="shared" si="6"/>
        <v>0</v>
      </c>
      <c r="M63" s="230">
        <f t="shared" si="7"/>
        <v>0</v>
      </c>
    </row>
    <row r="64" spans="2:13" x14ac:dyDescent="0.2">
      <c r="B64" s="1215"/>
      <c r="C64" s="218">
        <v>5</v>
      </c>
      <c r="D64" s="245">
        <v>1</v>
      </c>
      <c r="E64" s="246">
        <v>1</v>
      </c>
      <c r="F64" s="246">
        <v>1</v>
      </c>
      <c r="G64" s="222">
        <f t="shared" si="1"/>
        <v>0</v>
      </c>
      <c r="H64" s="222">
        <f t="shared" si="2"/>
        <v>0</v>
      </c>
      <c r="I64" s="232">
        <f t="shared" si="3"/>
        <v>0</v>
      </c>
      <c r="J64" s="229">
        <f t="shared" si="4"/>
        <v>0</v>
      </c>
      <c r="K64" s="229">
        <f t="shared" si="5"/>
        <v>0</v>
      </c>
      <c r="L64" s="229">
        <f t="shared" si="6"/>
        <v>0</v>
      </c>
      <c r="M64" s="230">
        <f t="shared" si="7"/>
        <v>0</v>
      </c>
    </row>
    <row r="65" spans="2:13" x14ac:dyDescent="0.2">
      <c r="B65" s="1215" t="s">
        <v>432</v>
      </c>
      <c r="C65" s="218">
        <v>1</v>
      </c>
      <c r="D65" s="243">
        <v>1</v>
      </c>
      <c r="E65" s="244">
        <v>1</v>
      </c>
      <c r="F65" s="244">
        <v>1</v>
      </c>
      <c r="G65" s="221">
        <f t="shared" si="1"/>
        <v>0</v>
      </c>
      <c r="H65" s="221">
        <f t="shared" ref="H65:H84" si="8">G65*(1+CHOOSE(E65,0,Var_RAStipendFirstYearPercentageIncrease,Var_PAStipendFirstYearPercentageIncrease,Var_PAStipendFirstYearPercentageIncrease)+CHOOSE(E65,0,Var_RAStipendStartDatePercentageIncrease,Var_PAStipendStartDatePercentageIncrease,Var_PAStipendStartDatePercentageIncrease))</f>
        <v>0</v>
      </c>
      <c r="I65" s="221">
        <f t="shared" ref="I65:I84" si="9">H65*(1+CHOOSE(E65,0,Var_RAStipendSubsequentYearPercentageIncrease,Var_PAStipendSubsequentYearPercentageIncrease,Var_PAStipendSubsequentYearPercentageIncrease))</f>
        <v>0</v>
      </c>
      <c r="J65" s="231">
        <f t="shared" ref="J65:J84" si="10">I65*(1+CHOOSE(E65,0,Var_RAStipendSubsequentYearPercentageIncrease,Var_PAStipendSubsequentYearPercentageIncrease,Var_PAStipendSubsequentYearPercentageIncrease))</f>
        <v>0</v>
      </c>
      <c r="K65" s="227">
        <f t="shared" ref="K65:K84" si="11">J65*(1+CHOOSE(E65,0,Var_RAStipendSubsequentYearPercentageIncrease,Var_PAStipendSubsequentYearPercentageIncrease,Var_PAStipendSubsequentYearPercentageIncrease))</f>
        <v>0</v>
      </c>
      <c r="L65" s="227">
        <f t="shared" ref="L65:L84" si="12">K65*(1+CHOOSE(E65,0,Var_RAStipendSubsequentYearPercentageIncrease,Var_PAStipendSubsequentYearPercentageIncrease,Var_PAStipendSubsequentYearPercentageIncrease))</f>
        <v>0</v>
      </c>
      <c r="M65" s="228">
        <f t="shared" ref="M65:M84" si="13">L65*(1+CHOOSE(E65,0,Var_RAStipendSubsequentYearPercentageIncrease,Var_PAStipendSubsequentYearPercentageIncrease,Var_PAStipendSubsequentYearPercentageIncrease))</f>
        <v>0</v>
      </c>
    </row>
    <row r="66" spans="2:13" x14ac:dyDescent="0.2">
      <c r="B66" s="1215"/>
      <c r="C66" s="218">
        <v>2</v>
      </c>
      <c r="D66" s="245">
        <v>1</v>
      </c>
      <c r="E66" s="246">
        <v>1</v>
      </c>
      <c r="F66" s="246">
        <v>1</v>
      </c>
      <c r="G66" s="222">
        <f t="shared" si="1"/>
        <v>0</v>
      </c>
      <c r="H66" s="222">
        <f t="shared" si="8"/>
        <v>0</v>
      </c>
      <c r="I66" s="222">
        <f t="shared" si="9"/>
        <v>0</v>
      </c>
      <c r="J66" s="232">
        <f t="shared" si="10"/>
        <v>0</v>
      </c>
      <c r="K66" s="229">
        <f t="shared" si="11"/>
        <v>0</v>
      </c>
      <c r="L66" s="229">
        <f t="shared" si="12"/>
        <v>0</v>
      </c>
      <c r="M66" s="230">
        <f t="shared" si="13"/>
        <v>0</v>
      </c>
    </row>
    <row r="67" spans="2:13" x14ac:dyDescent="0.2">
      <c r="B67" s="1215"/>
      <c r="C67" s="218">
        <v>3</v>
      </c>
      <c r="D67" s="245">
        <v>1</v>
      </c>
      <c r="E67" s="246">
        <v>1</v>
      </c>
      <c r="F67" s="246">
        <v>1</v>
      </c>
      <c r="G67" s="222">
        <f t="shared" si="1"/>
        <v>0</v>
      </c>
      <c r="H67" s="222">
        <f t="shared" si="8"/>
        <v>0</v>
      </c>
      <c r="I67" s="222">
        <f t="shared" si="9"/>
        <v>0</v>
      </c>
      <c r="J67" s="232">
        <f t="shared" si="10"/>
        <v>0</v>
      </c>
      <c r="K67" s="229">
        <f t="shared" si="11"/>
        <v>0</v>
      </c>
      <c r="L67" s="229">
        <f t="shared" si="12"/>
        <v>0</v>
      </c>
      <c r="M67" s="230">
        <f t="shared" si="13"/>
        <v>0</v>
      </c>
    </row>
    <row r="68" spans="2:13" x14ac:dyDescent="0.2">
      <c r="B68" s="1215"/>
      <c r="C68" s="218">
        <v>4</v>
      </c>
      <c r="D68" s="245">
        <v>1</v>
      </c>
      <c r="E68" s="246">
        <v>1</v>
      </c>
      <c r="F68" s="246">
        <v>1</v>
      </c>
      <c r="G68" s="222">
        <f t="shared" si="1"/>
        <v>0</v>
      </c>
      <c r="H68" s="222">
        <f t="shared" si="8"/>
        <v>0</v>
      </c>
      <c r="I68" s="222">
        <f t="shared" si="9"/>
        <v>0</v>
      </c>
      <c r="J68" s="232">
        <f t="shared" si="10"/>
        <v>0</v>
      </c>
      <c r="K68" s="229">
        <f t="shared" si="11"/>
        <v>0</v>
      </c>
      <c r="L68" s="229">
        <f t="shared" si="12"/>
        <v>0</v>
      </c>
      <c r="M68" s="230">
        <f t="shared" si="13"/>
        <v>0</v>
      </c>
    </row>
    <row r="69" spans="2:13" x14ac:dyDescent="0.2">
      <c r="B69" s="1215"/>
      <c r="C69" s="218">
        <v>5</v>
      </c>
      <c r="D69" s="245">
        <v>1</v>
      </c>
      <c r="E69" s="246">
        <v>1</v>
      </c>
      <c r="F69" s="246">
        <v>1</v>
      </c>
      <c r="G69" s="222">
        <f t="shared" si="1"/>
        <v>0</v>
      </c>
      <c r="H69" s="222">
        <f t="shared" si="8"/>
        <v>0</v>
      </c>
      <c r="I69" s="222">
        <f t="shared" si="9"/>
        <v>0</v>
      </c>
      <c r="J69" s="232">
        <f t="shared" si="10"/>
        <v>0</v>
      </c>
      <c r="K69" s="229">
        <f t="shared" si="11"/>
        <v>0</v>
      </c>
      <c r="L69" s="229">
        <f t="shared" si="12"/>
        <v>0</v>
      </c>
      <c r="M69" s="230">
        <f t="shared" si="13"/>
        <v>0</v>
      </c>
    </row>
    <row r="70" spans="2:13" x14ac:dyDescent="0.2">
      <c r="B70" s="1215" t="s">
        <v>433</v>
      </c>
      <c r="C70" s="218">
        <v>1</v>
      </c>
      <c r="D70" s="243">
        <v>1</v>
      </c>
      <c r="E70" s="244">
        <v>1</v>
      </c>
      <c r="F70" s="244">
        <v>1</v>
      </c>
      <c r="G70" s="221">
        <f t="shared" si="1"/>
        <v>0</v>
      </c>
      <c r="H70" s="221">
        <f t="shared" si="8"/>
        <v>0</v>
      </c>
      <c r="I70" s="221">
        <f t="shared" si="9"/>
        <v>0</v>
      </c>
      <c r="J70" s="221">
        <f t="shared" si="10"/>
        <v>0</v>
      </c>
      <c r="K70" s="231">
        <f t="shared" si="11"/>
        <v>0</v>
      </c>
      <c r="L70" s="227">
        <f t="shared" si="12"/>
        <v>0</v>
      </c>
      <c r="M70" s="228">
        <f t="shared" si="13"/>
        <v>0</v>
      </c>
    </row>
    <row r="71" spans="2:13" x14ac:dyDescent="0.2">
      <c r="B71" s="1215"/>
      <c r="C71" s="218">
        <v>2</v>
      </c>
      <c r="D71" s="245">
        <v>1</v>
      </c>
      <c r="E71" s="246">
        <v>1</v>
      </c>
      <c r="F71" s="246">
        <v>1</v>
      </c>
      <c r="G71" s="222">
        <f t="shared" si="1"/>
        <v>0</v>
      </c>
      <c r="H71" s="222">
        <f t="shared" si="8"/>
        <v>0</v>
      </c>
      <c r="I71" s="222">
        <f t="shared" si="9"/>
        <v>0</v>
      </c>
      <c r="J71" s="222">
        <f t="shared" si="10"/>
        <v>0</v>
      </c>
      <c r="K71" s="232">
        <f t="shared" si="11"/>
        <v>0</v>
      </c>
      <c r="L71" s="229">
        <f t="shared" si="12"/>
        <v>0</v>
      </c>
      <c r="M71" s="230">
        <f t="shared" si="13"/>
        <v>0</v>
      </c>
    </row>
    <row r="72" spans="2:13" x14ac:dyDescent="0.2">
      <c r="B72" s="1215"/>
      <c r="C72" s="218">
        <v>3</v>
      </c>
      <c r="D72" s="245">
        <v>1</v>
      </c>
      <c r="E72" s="246">
        <v>1</v>
      </c>
      <c r="F72" s="246">
        <v>1</v>
      </c>
      <c r="G72" s="222">
        <f t="shared" si="1"/>
        <v>0</v>
      </c>
      <c r="H72" s="222">
        <f t="shared" si="8"/>
        <v>0</v>
      </c>
      <c r="I72" s="222">
        <f t="shared" si="9"/>
        <v>0</v>
      </c>
      <c r="J72" s="222">
        <f t="shared" si="10"/>
        <v>0</v>
      </c>
      <c r="K72" s="232">
        <f t="shared" si="11"/>
        <v>0</v>
      </c>
      <c r="L72" s="229">
        <f t="shared" si="12"/>
        <v>0</v>
      </c>
      <c r="M72" s="230">
        <f t="shared" si="13"/>
        <v>0</v>
      </c>
    </row>
    <row r="73" spans="2:13" x14ac:dyDescent="0.2">
      <c r="B73" s="1215"/>
      <c r="C73" s="218">
        <v>4</v>
      </c>
      <c r="D73" s="245">
        <v>1</v>
      </c>
      <c r="E73" s="246">
        <v>1</v>
      </c>
      <c r="F73" s="246">
        <v>1</v>
      </c>
      <c r="G73" s="222">
        <f t="shared" si="1"/>
        <v>0</v>
      </c>
      <c r="H73" s="222">
        <f t="shared" si="8"/>
        <v>0</v>
      </c>
      <c r="I73" s="222">
        <f t="shared" si="9"/>
        <v>0</v>
      </c>
      <c r="J73" s="222">
        <f t="shared" si="10"/>
        <v>0</v>
      </c>
      <c r="K73" s="232">
        <f t="shared" si="11"/>
        <v>0</v>
      </c>
      <c r="L73" s="229">
        <f t="shared" si="12"/>
        <v>0</v>
      </c>
      <c r="M73" s="230">
        <f t="shared" si="13"/>
        <v>0</v>
      </c>
    </row>
    <row r="74" spans="2:13" x14ac:dyDescent="0.2">
      <c r="B74" s="1215"/>
      <c r="C74" s="218">
        <v>5</v>
      </c>
      <c r="D74" s="245">
        <v>1</v>
      </c>
      <c r="E74" s="246">
        <v>1</v>
      </c>
      <c r="F74" s="246">
        <v>1</v>
      </c>
      <c r="G74" s="222">
        <f t="shared" si="1"/>
        <v>0</v>
      </c>
      <c r="H74" s="222">
        <f t="shared" si="8"/>
        <v>0</v>
      </c>
      <c r="I74" s="222">
        <f t="shared" si="9"/>
        <v>0</v>
      </c>
      <c r="J74" s="222">
        <f t="shared" si="10"/>
        <v>0</v>
      </c>
      <c r="K74" s="232">
        <f t="shared" si="11"/>
        <v>0</v>
      </c>
      <c r="L74" s="229">
        <f t="shared" si="12"/>
        <v>0</v>
      </c>
      <c r="M74" s="230">
        <f t="shared" si="13"/>
        <v>0</v>
      </c>
    </row>
    <row r="75" spans="2:13" x14ac:dyDescent="0.2">
      <c r="B75" s="1215" t="s">
        <v>434</v>
      </c>
      <c r="C75" s="218">
        <v>1</v>
      </c>
      <c r="D75" s="243">
        <v>1</v>
      </c>
      <c r="E75" s="244">
        <v>1</v>
      </c>
      <c r="F75" s="244">
        <v>1</v>
      </c>
      <c r="G75" s="221">
        <f t="shared" si="1"/>
        <v>0</v>
      </c>
      <c r="H75" s="221">
        <f t="shared" si="8"/>
        <v>0</v>
      </c>
      <c r="I75" s="221">
        <f t="shared" si="9"/>
        <v>0</v>
      </c>
      <c r="J75" s="221">
        <f t="shared" si="10"/>
        <v>0</v>
      </c>
      <c r="K75" s="221">
        <f t="shared" si="11"/>
        <v>0</v>
      </c>
      <c r="L75" s="231">
        <f t="shared" si="12"/>
        <v>0</v>
      </c>
      <c r="M75" s="228">
        <f t="shared" si="13"/>
        <v>0</v>
      </c>
    </row>
    <row r="76" spans="2:13" x14ac:dyDescent="0.2">
      <c r="B76" s="1215"/>
      <c r="C76" s="218">
        <v>2</v>
      </c>
      <c r="D76" s="245">
        <v>1</v>
      </c>
      <c r="E76" s="246">
        <v>1</v>
      </c>
      <c r="F76" s="246">
        <v>1</v>
      </c>
      <c r="G76" s="222">
        <f t="shared" si="1"/>
        <v>0</v>
      </c>
      <c r="H76" s="222">
        <f t="shared" si="8"/>
        <v>0</v>
      </c>
      <c r="I76" s="222">
        <f t="shared" si="9"/>
        <v>0</v>
      </c>
      <c r="J76" s="222">
        <f t="shared" si="10"/>
        <v>0</v>
      </c>
      <c r="K76" s="222">
        <f t="shared" si="11"/>
        <v>0</v>
      </c>
      <c r="L76" s="232">
        <f t="shared" si="12"/>
        <v>0</v>
      </c>
      <c r="M76" s="230">
        <f t="shared" si="13"/>
        <v>0</v>
      </c>
    </row>
    <row r="77" spans="2:13" x14ac:dyDescent="0.2">
      <c r="B77" s="1215"/>
      <c r="C77" s="218">
        <v>3</v>
      </c>
      <c r="D77" s="245">
        <v>1</v>
      </c>
      <c r="E77" s="246">
        <v>1</v>
      </c>
      <c r="F77" s="246">
        <v>1</v>
      </c>
      <c r="G77" s="222">
        <f t="shared" si="1"/>
        <v>0</v>
      </c>
      <c r="H77" s="222">
        <f t="shared" si="8"/>
        <v>0</v>
      </c>
      <c r="I77" s="222">
        <f t="shared" si="9"/>
        <v>0</v>
      </c>
      <c r="J77" s="222">
        <f t="shared" si="10"/>
        <v>0</v>
      </c>
      <c r="K77" s="222">
        <f t="shared" si="11"/>
        <v>0</v>
      </c>
      <c r="L77" s="232">
        <f t="shared" si="12"/>
        <v>0</v>
      </c>
      <c r="M77" s="230">
        <f t="shared" si="13"/>
        <v>0</v>
      </c>
    </row>
    <row r="78" spans="2:13" x14ac:dyDescent="0.2">
      <c r="B78" s="1215"/>
      <c r="C78" s="218">
        <v>4</v>
      </c>
      <c r="D78" s="245">
        <v>1</v>
      </c>
      <c r="E78" s="246">
        <v>1</v>
      </c>
      <c r="F78" s="246">
        <v>1</v>
      </c>
      <c r="G78" s="222">
        <f t="shared" si="1"/>
        <v>0</v>
      </c>
      <c r="H78" s="222">
        <f t="shared" si="8"/>
        <v>0</v>
      </c>
      <c r="I78" s="222">
        <f t="shared" si="9"/>
        <v>0</v>
      </c>
      <c r="J78" s="222">
        <f t="shared" si="10"/>
        <v>0</v>
      </c>
      <c r="K78" s="222">
        <f t="shared" si="11"/>
        <v>0</v>
      </c>
      <c r="L78" s="232">
        <f t="shared" si="12"/>
        <v>0</v>
      </c>
      <c r="M78" s="230">
        <f t="shared" si="13"/>
        <v>0</v>
      </c>
    </row>
    <row r="79" spans="2:13" x14ac:dyDescent="0.2">
      <c r="B79" s="1215"/>
      <c r="C79" s="218">
        <v>5</v>
      </c>
      <c r="D79" s="245">
        <v>1</v>
      </c>
      <c r="E79" s="246">
        <v>1</v>
      </c>
      <c r="F79" s="246">
        <v>1</v>
      </c>
      <c r="G79" s="222">
        <f t="shared" si="1"/>
        <v>0</v>
      </c>
      <c r="H79" s="222">
        <f t="shared" si="8"/>
        <v>0</v>
      </c>
      <c r="I79" s="222">
        <f t="shared" si="9"/>
        <v>0</v>
      </c>
      <c r="J79" s="222">
        <f t="shared" si="10"/>
        <v>0</v>
      </c>
      <c r="K79" s="222">
        <f t="shared" si="11"/>
        <v>0</v>
      </c>
      <c r="L79" s="232">
        <f t="shared" si="12"/>
        <v>0</v>
      </c>
      <c r="M79" s="230">
        <f t="shared" si="13"/>
        <v>0</v>
      </c>
    </row>
    <row r="80" spans="2:13" x14ac:dyDescent="0.2">
      <c r="B80" s="1215" t="s">
        <v>435</v>
      </c>
      <c r="C80" s="218">
        <v>1</v>
      </c>
      <c r="D80" s="243">
        <v>1</v>
      </c>
      <c r="E80" s="244">
        <v>1</v>
      </c>
      <c r="F80" s="244">
        <v>1</v>
      </c>
      <c r="G80" s="221">
        <f t="shared" si="1"/>
        <v>0</v>
      </c>
      <c r="H80" s="221">
        <f t="shared" si="8"/>
        <v>0</v>
      </c>
      <c r="I80" s="221">
        <f t="shared" si="9"/>
        <v>0</v>
      </c>
      <c r="J80" s="221">
        <f t="shared" si="10"/>
        <v>0</v>
      </c>
      <c r="K80" s="221">
        <f t="shared" si="11"/>
        <v>0</v>
      </c>
      <c r="L80" s="221">
        <f t="shared" si="12"/>
        <v>0</v>
      </c>
      <c r="M80" s="233">
        <f t="shared" si="13"/>
        <v>0</v>
      </c>
    </row>
    <row r="81" spans="2:13" x14ac:dyDescent="0.2">
      <c r="B81" s="1215"/>
      <c r="C81" s="218">
        <v>2</v>
      </c>
      <c r="D81" s="245">
        <v>1</v>
      </c>
      <c r="E81" s="246">
        <v>1</v>
      </c>
      <c r="F81" s="246">
        <v>1</v>
      </c>
      <c r="G81" s="222">
        <f t="shared" si="1"/>
        <v>0</v>
      </c>
      <c r="H81" s="222">
        <f t="shared" si="8"/>
        <v>0</v>
      </c>
      <c r="I81" s="222">
        <f t="shared" si="9"/>
        <v>0</v>
      </c>
      <c r="J81" s="222">
        <f t="shared" si="10"/>
        <v>0</v>
      </c>
      <c r="K81" s="222">
        <f t="shared" si="11"/>
        <v>0</v>
      </c>
      <c r="L81" s="222">
        <f t="shared" si="12"/>
        <v>0</v>
      </c>
      <c r="M81" s="234">
        <f t="shared" si="13"/>
        <v>0</v>
      </c>
    </row>
    <row r="82" spans="2:13" x14ac:dyDescent="0.2">
      <c r="B82" s="1215"/>
      <c r="C82" s="218">
        <v>3</v>
      </c>
      <c r="D82" s="245">
        <v>1</v>
      </c>
      <c r="E82" s="246">
        <v>1</v>
      </c>
      <c r="F82" s="246">
        <v>1</v>
      </c>
      <c r="G82" s="222">
        <f t="shared" si="1"/>
        <v>0</v>
      </c>
      <c r="H82" s="222">
        <f t="shared" si="8"/>
        <v>0</v>
      </c>
      <c r="I82" s="222">
        <f t="shared" si="9"/>
        <v>0</v>
      </c>
      <c r="J82" s="222">
        <f t="shared" si="10"/>
        <v>0</v>
      </c>
      <c r="K82" s="222">
        <f t="shared" si="11"/>
        <v>0</v>
      </c>
      <c r="L82" s="222">
        <f t="shared" si="12"/>
        <v>0</v>
      </c>
      <c r="M82" s="234">
        <f t="shared" si="13"/>
        <v>0</v>
      </c>
    </row>
    <row r="83" spans="2:13" x14ac:dyDescent="0.2">
      <c r="B83" s="1215"/>
      <c r="C83" s="218">
        <v>4</v>
      </c>
      <c r="D83" s="245">
        <v>1</v>
      </c>
      <c r="E83" s="246">
        <v>1</v>
      </c>
      <c r="F83" s="246">
        <v>1</v>
      </c>
      <c r="G83" s="222">
        <f t="shared" si="1"/>
        <v>0</v>
      </c>
      <c r="H83" s="222">
        <f t="shared" si="8"/>
        <v>0</v>
      </c>
      <c r="I83" s="222">
        <f t="shared" si="9"/>
        <v>0</v>
      </c>
      <c r="J83" s="222">
        <f t="shared" si="10"/>
        <v>0</v>
      </c>
      <c r="K83" s="222">
        <f t="shared" si="11"/>
        <v>0</v>
      </c>
      <c r="L83" s="222">
        <f t="shared" si="12"/>
        <v>0</v>
      </c>
      <c r="M83" s="234">
        <f t="shared" si="13"/>
        <v>0</v>
      </c>
    </row>
    <row r="84" spans="2:13" x14ac:dyDescent="0.2">
      <c r="B84" s="1215"/>
      <c r="C84" s="218">
        <v>5</v>
      </c>
      <c r="D84" s="247">
        <v>1</v>
      </c>
      <c r="E84" s="248">
        <v>1</v>
      </c>
      <c r="F84" s="248">
        <v>1</v>
      </c>
      <c r="G84" s="223">
        <f t="shared" si="1"/>
        <v>0</v>
      </c>
      <c r="H84" s="223">
        <f t="shared" si="8"/>
        <v>0</v>
      </c>
      <c r="I84" s="223">
        <f t="shared" si="9"/>
        <v>0</v>
      </c>
      <c r="J84" s="223">
        <f t="shared" si="10"/>
        <v>0</v>
      </c>
      <c r="K84" s="223">
        <f t="shared" si="11"/>
        <v>0</v>
      </c>
      <c r="L84" s="223">
        <f t="shared" si="12"/>
        <v>0</v>
      </c>
      <c r="M84" s="235">
        <f t="shared" si="13"/>
        <v>0</v>
      </c>
    </row>
  </sheetData>
  <sheetProtection algorithmName="SHA-512" hashValue="Ne6bEvLcTJqfZbNhGhLQdhc46CO4IV84bvyuvpvSc+0ghuwe2fWI0ehMeHVdacWoBsGMAnU97ldeYzr2B5PIsw==" saltValue="2ywm5cHY39ioquFjTVbcBg==" spinCount="100000" sheet="1" selectLockedCells="1" selectUnlockedCells="1"/>
  <mergeCells count="11">
    <mergeCell ref="B80:B84"/>
    <mergeCell ref="B2:J2"/>
    <mergeCell ref="B55:B59"/>
    <mergeCell ref="F3:G3"/>
    <mergeCell ref="F5:G5"/>
    <mergeCell ref="B4:I4"/>
    <mergeCell ref="B20:J20"/>
    <mergeCell ref="B60:B64"/>
    <mergeCell ref="B65:B69"/>
    <mergeCell ref="B70:B74"/>
    <mergeCell ref="B75:B7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theme="5" tint="-0.249977111117893"/>
    <pageSetUpPr fitToPage="1"/>
  </sheetPr>
  <dimension ref="B1:AM148"/>
  <sheetViews>
    <sheetView showGridLines="0" tabSelected="1" zoomScaleNormal="100" workbookViewId="0">
      <selection activeCell="I9" sqref="I9:S9"/>
    </sheetView>
  </sheetViews>
  <sheetFormatPr defaultColWidth="9.28515625" defaultRowHeight="12.75" x14ac:dyDescent="0.2"/>
  <cols>
    <col min="1" max="1" width="2.7109375" customWidth="1"/>
    <col min="2" max="2" width="0.7109375" customWidth="1"/>
    <col min="3" max="20" width="5.7109375" customWidth="1"/>
    <col min="21" max="21" width="0.7109375" customWidth="1"/>
    <col min="22" max="22" width="5.7109375" customWidth="1"/>
  </cols>
  <sheetData>
    <row r="1" spans="2:21" ht="15" customHeight="1" x14ac:dyDescent="0.2"/>
    <row r="2" spans="2:21" ht="5.0999999999999996" customHeight="1" thickBot="1" x14ac:dyDescent="0.25">
      <c r="B2" s="1"/>
      <c r="C2" s="2"/>
      <c r="D2" s="2"/>
      <c r="E2" s="2"/>
      <c r="F2" s="2"/>
      <c r="G2" s="2"/>
      <c r="H2" s="2"/>
      <c r="I2" s="2"/>
      <c r="J2" s="2"/>
      <c r="K2" s="2"/>
      <c r="L2" s="2"/>
      <c r="M2" s="2"/>
      <c r="N2" s="2"/>
      <c r="O2" s="2"/>
      <c r="P2" s="2"/>
      <c r="Q2" s="2"/>
      <c r="R2" s="2"/>
      <c r="S2" s="2"/>
      <c r="T2" s="2"/>
      <c r="U2" s="3"/>
    </row>
    <row r="3" spans="2:21" x14ac:dyDescent="0.2">
      <c r="B3" s="4"/>
      <c r="C3" s="161"/>
      <c r="D3" s="162"/>
      <c r="E3" s="162"/>
      <c r="F3" s="162"/>
      <c r="G3" s="162"/>
      <c r="H3" s="162"/>
      <c r="I3" s="162"/>
      <c r="J3" s="162"/>
      <c r="K3" s="162"/>
      <c r="L3" s="162"/>
      <c r="M3" s="162"/>
      <c r="N3" s="162"/>
      <c r="O3" s="162"/>
      <c r="P3" s="162"/>
      <c r="Q3" s="208"/>
      <c r="R3" s="209" t="s">
        <v>441</v>
      </c>
      <c r="S3" s="416">
        <v>46094</v>
      </c>
      <c r="T3" s="417"/>
      <c r="U3" s="5"/>
    </row>
    <row r="4" spans="2:21" ht="15.75" x14ac:dyDescent="0.2">
      <c r="B4" s="4"/>
      <c r="C4" s="418" t="s">
        <v>0</v>
      </c>
      <c r="D4" s="419"/>
      <c r="E4" s="419"/>
      <c r="F4" s="419"/>
      <c r="G4" s="419"/>
      <c r="H4" s="419"/>
      <c r="I4" s="419"/>
      <c r="J4" s="419"/>
      <c r="K4" s="419"/>
      <c r="L4" s="419"/>
      <c r="M4" s="419"/>
      <c r="N4" s="419"/>
      <c r="O4" s="419"/>
      <c r="P4" s="419"/>
      <c r="Q4" s="419"/>
      <c r="R4" s="419"/>
      <c r="S4" s="419"/>
      <c r="T4" s="420"/>
      <c r="U4" s="5"/>
    </row>
    <row r="5" spans="2:21" ht="15.75" x14ac:dyDescent="0.2">
      <c r="B5" s="4"/>
      <c r="C5" s="421" t="s">
        <v>471</v>
      </c>
      <c r="D5" s="422"/>
      <c r="E5" s="422"/>
      <c r="F5" s="422"/>
      <c r="G5" s="422"/>
      <c r="H5" s="422"/>
      <c r="I5" s="422"/>
      <c r="J5" s="422"/>
      <c r="K5" s="422"/>
      <c r="L5" s="422"/>
      <c r="M5" s="422"/>
      <c r="N5" s="422"/>
      <c r="O5" s="422"/>
      <c r="P5" s="422"/>
      <c r="Q5" s="422"/>
      <c r="R5" s="422"/>
      <c r="S5" s="422"/>
      <c r="T5" s="423"/>
      <c r="U5" s="5"/>
    </row>
    <row r="6" spans="2:21" ht="15.75" x14ac:dyDescent="0.2">
      <c r="B6" s="4"/>
      <c r="C6" s="421" t="s">
        <v>2</v>
      </c>
      <c r="D6" s="422"/>
      <c r="E6" s="422"/>
      <c r="F6" s="422"/>
      <c r="G6" s="422"/>
      <c r="H6" s="422"/>
      <c r="I6" s="422"/>
      <c r="J6" s="422"/>
      <c r="K6" s="422"/>
      <c r="L6" s="422"/>
      <c r="M6" s="422"/>
      <c r="N6" s="422"/>
      <c r="O6" s="422"/>
      <c r="P6" s="422"/>
      <c r="Q6" s="422"/>
      <c r="R6" s="422"/>
      <c r="S6" s="422"/>
      <c r="T6" s="423"/>
      <c r="U6" s="5"/>
    </row>
    <row r="7" spans="2:21" ht="13.5" thickBot="1" x14ac:dyDescent="0.25">
      <c r="B7" s="4"/>
      <c r="C7" s="424"/>
      <c r="D7" s="425"/>
      <c r="E7" s="425"/>
      <c r="F7" s="425"/>
      <c r="G7" s="425"/>
      <c r="H7" s="425"/>
      <c r="I7" s="425"/>
      <c r="J7" s="425"/>
      <c r="K7" s="425"/>
      <c r="L7" s="425"/>
      <c r="M7" s="425"/>
      <c r="N7" s="425"/>
      <c r="O7" s="425"/>
      <c r="P7" s="425"/>
      <c r="Q7" s="425"/>
      <c r="R7" s="425"/>
      <c r="S7" s="425"/>
      <c r="T7" s="426"/>
      <c r="U7" s="5"/>
    </row>
    <row r="8" spans="2:21" x14ac:dyDescent="0.2">
      <c r="B8" s="6"/>
      <c r="C8" s="136"/>
      <c r="D8" s="136"/>
      <c r="E8" s="136"/>
      <c r="F8" s="136"/>
      <c r="G8" s="136"/>
      <c r="H8" s="136"/>
      <c r="I8" s="136"/>
      <c r="J8" s="136"/>
      <c r="K8" s="136"/>
      <c r="L8" s="136"/>
      <c r="M8" s="136"/>
      <c r="N8" s="136"/>
      <c r="O8" s="136"/>
      <c r="P8" s="136"/>
      <c r="Q8" s="136"/>
      <c r="R8" s="136"/>
      <c r="S8" s="136"/>
      <c r="T8" s="136"/>
      <c r="U8" s="6"/>
    </row>
    <row r="9" spans="2:21" x14ac:dyDescent="0.2">
      <c r="B9" s="6"/>
      <c r="C9" s="136"/>
      <c r="D9" s="136"/>
      <c r="E9" s="136"/>
      <c r="F9" s="136"/>
      <c r="G9" s="140" t="s">
        <v>3</v>
      </c>
      <c r="H9" s="136"/>
      <c r="I9" s="378"/>
      <c r="J9" s="379"/>
      <c r="K9" s="379"/>
      <c r="L9" s="379"/>
      <c r="M9" s="379"/>
      <c r="N9" s="379"/>
      <c r="O9" s="379"/>
      <c r="P9" s="379"/>
      <c r="Q9" s="379"/>
      <c r="R9" s="379"/>
      <c r="S9" s="380"/>
      <c r="T9" s="136"/>
      <c r="U9" s="6"/>
    </row>
    <row r="10" spans="2:21" x14ac:dyDescent="0.2">
      <c r="B10" s="6"/>
      <c r="C10" s="136"/>
      <c r="D10" s="136"/>
      <c r="E10" s="136"/>
      <c r="F10" s="136"/>
      <c r="G10" s="136"/>
      <c r="H10" s="136"/>
      <c r="I10" s="136"/>
      <c r="J10" s="136"/>
      <c r="K10" s="136"/>
      <c r="L10" s="136"/>
      <c r="M10" s="136"/>
      <c r="N10" s="136"/>
      <c r="O10" s="136"/>
      <c r="P10" s="136"/>
      <c r="Q10" s="136"/>
      <c r="R10" s="136"/>
      <c r="S10" s="136"/>
      <c r="T10" s="136"/>
      <c r="U10" s="6"/>
    </row>
    <row r="11" spans="2:21" x14ac:dyDescent="0.2">
      <c r="B11" s="6"/>
      <c r="C11" s="136"/>
      <c r="D11" s="136"/>
      <c r="E11" s="136"/>
      <c r="F11" s="136"/>
      <c r="G11" s="140" t="s">
        <v>217</v>
      </c>
      <c r="H11" s="136"/>
      <c r="I11" s="378"/>
      <c r="J11" s="379"/>
      <c r="K11" s="379"/>
      <c r="L11" s="379"/>
      <c r="M11" s="379"/>
      <c r="N11" s="379"/>
      <c r="O11" s="379"/>
      <c r="P11" s="379"/>
      <c r="Q11" s="379"/>
      <c r="R11" s="379"/>
      <c r="S11" s="380"/>
      <c r="T11" s="136"/>
      <c r="U11" s="6"/>
    </row>
    <row r="12" spans="2:21" x14ac:dyDescent="0.2">
      <c r="B12" s="6"/>
      <c r="C12" s="136"/>
      <c r="D12" s="136"/>
      <c r="E12" s="136"/>
      <c r="F12" s="136"/>
      <c r="G12" s="137"/>
      <c r="H12" s="137"/>
      <c r="I12" s="137"/>
      <c r="J12" s="137"/>
      <c r="K12" s="137"/>
      <c r="L12" s="137"/>
      <c r="M12" s="137"/>
      <c r="N12" s="137"/>
      <c r="O12" s="137"/>
      <c r="P12" s="137"/>
      <c r="Q12" s="137"/>
      <c r="R12" s="137"/>
      <c r="S12" s="137"/>
      <c r="T12" s="136"/>
      <c r="U12" s="6"/>
    </row>
    <row r="13" spans="2:21" x14ac:dyDescent="0.2">
      <c r="B13" s="6"/>
      <c r="C13" s="136"/>
      <c r="D13" s="136"/>
      <c r="E13" s="136"/>
      <c r="F13" s="136"/>
      <c r="G13" s="140" t="s">
        <v>498</v>
      </c>
      <c r="H13" s="136"/>
      <c r="I13" s="378"/>
      <c r="J13" s="379"/>
      <c r="K13" s="379"/>
      <c r="L13" s="379"/>
      <c r="M13" s="379"/>
      <c r="N13" s="379"/>
      <c r="O13" s="379"/>
      <c r="P13" s="379"/>
      <c r="Q13" s="379"/>
      <c r="R13" s="379"/>
      <c r="S13" s="380"/>
      <c r="T13" s="136"/>
      <c r="U13" s="6"/>
    </row>
    <row r="14" spans="2:21" x14ac:dyDescent="0.2">
      <c r="B14" s="6"/>
      <c r="C14" s="136"/>
      <c r="D14" s="136"/>
      <c r="E14" s="136"/>
      <c r="F14" s="136"/>
      <c r="G14" s="136"/>
      <c r="H14" s="136"/>
      <c r="I14" s="136"/>
      <c r="J14" s="136"/>
      <c r="K14" s="136"/>
      <c r="L14" s="136"/>
      <c r="M14" s="136"/>
      <c r="N14" s="136"/>
      <c r="O14" s="136"/>
      <c r="P14" s="136"/>
      <c r="Q14" s="136"/>
      <c r="R14" s="136"/>
      <c r="S14" s="136"/>
      <c r="T14" s="136"/>
      <c r="U14" s="6"/>
    </row>
    <row r="15" spans="2:21" x14ac:dyDescent="0.2">
      <c r="B15" s="6"/>
      <c r="C15" s="136"/>
      <c r="D15" s="136"/>
      <c r="E15" s="136"/>
      <c r="F15" s="136"/>
      <c r="G15" s="140" t="s">
        <v>4</v>
      </c>
      <c r="H15" s="136"/>
      <c r="I15" s="381"/>
      <c r="J15" s="382"/>
      <c r="K15" s="382"/>
      <c r="L15" s="382"/>
      <c r="M15" s="382"/>
      <c r="N15" s="382"/>
      <c r="O15" s="382"/>
      <c r="P15" s="382"/>
      <c r="Q15" s="382"/>
      <c r="R15" s="382"/>
      <c r="S15" s="383"/>
      <c r="T15" s="136"/>
      <c r="U15" s="6"/>
    </row>
    <row r="16" spans="2:21" x14ac:dyDescent="0.2">
      <c r="B16" s="6"/>
      <c r="C16" s="136"/>
      <c r="D16" s="136"/>
      <c r="E16" s="136"/>
      <c r="F16" s="136"/>
      <c r="G16" s="137"/>
      <c r="H16" s="136"/>
      <c r="I16" s="384"/>
      <c r="J16" s="385"/>
      <c r="K16" s="385"/>
      <c r="L16" s="385"/>
      <c r="M16" s="385"/>
      <c r="N16" s="385"/>
      <c r="O16" s="385"/>
      <c r="P16" s="385"/>
      <c r="Q16" s="385"/>
      <c r="R16" s="385"/>
      <c r="S16" s="386"/>
      <c r="T16" s="136"/>
      <c r="U16" s="6"/>
    </row>
    <row r="17" spans="2:21" x14ac:dyDescent="0.2">
      <c r="B17" s="6"/>
      <c r="C17" s="136"/>
      <c r="D17" s="136"/>
      <c r="E17" s="136"/>
      <c r="F17" s="136"/>
      <c r="G17" s="136"/>
      <c r="H17" s="136"/>
      <c r="I17" s="136"/>
      <c r="J17" s="136"/>
      <c r="K17" s="136"/>
      <c r="L17" s="136"/>
      <c r="M17" s="136"/>
      <c r="N17" s="136"/>
      <c r="O17" s="136"/>
      <c r="P17" s="136"/>
      <c r="Q17" s="136"/>
      <c r="R17" s="136"/>
      <c r="S17" s="136"/>
      <c r="T17" s="136"/>
      <c r="U17" s="6"/>
    </row>
    <row r="18" spans="2:21" x14ac:dyDescent="0.2">
      <c r="B18" s="6"/>
      <c r="C18" s="136"/>
      <c r="D18" s="136"/>
      <c r="E18" s="136"/>
      <c r="F18" s="136"/>
      <c r="G18" s="140" t="s">
        <v>5</v>
      </c>
      <c r="H18" s="136"/>
      <c r="I18" s="387"/>
      <c r="J18" s="388"/>
      <c r="K18" s="389"/>
      <c r="L18" s="136"/>
      <c r="M18" s="136"/>
      <c r="N18" s="136"/>
      <c r="O18" s="136"/>
      <c r="P18" s="136"/>
      <c r="Q18" s="136"/>
      <c r="R18" s="136"/>
      <c r="S18" s="136"/>
      <c r="T18" s="136"/>
      <c r="U18" s="6"/>
    </row>
    <row r="19" spans="2:21" x14ac:dyDescent="0.2">
      <c r="B19" s="6"/>
      <c r="C19" s="136"/>
      <c r="D19" s="136"/>
      <c r="E19" s="136"/>
      <c r="F19" s="136"/>
      <c r="G19" s="136"/>
      <c r="H19" s="136"/>
      <c r="I19" s="136"/>
      <c r="J19" s="136"/>
      <c r="K19" s="136"/>
      <c r="L19" s="136"/>
      <c r="M19" s="136"/>
      <c r="N19" s="136"/>
      <c r="O19" s="136"/>
      <c r="P19" s="136"/>
      <c r="Q19" s="136"/>
      <c r="R19" s="136"/>
      <c r="S19" s="136"/>
      <c r="T19" s="136"/>
      <c r="U19" s="6"/>
    </row>
    <row r="20" spans="2:21" x14ac:dyDescent="0.2">
      <c r="B20" s="6"/>
      <c r="C20" s="136"/>
      <c r="D20" s="136"/>
      <c r="E20" s="136"/>
      <c r="F20" s="136"/>
      <c r="G20" s="140" t="s">
        <v>236</v>
      </c>
      <c r="H20" s="136"/>
      <c r="I20" s="390"/>
      <c r="J20" s="391"/>
      <c r="K20" s="392"/>
      <c r="L20" s="141" t="s">
        <v>214</v>
      </c>
      <c r="M20" s="137"/>
      <c r="N20" s="136"/>
      <c r="O20" s="390"/>
      <c r="P20" s="391"/>
      <c r="Q20" s="392"/>
      <c r="R20" s="141" t="s">
        <v>213</v>
      </c>
      <c r="S20" s="136"/>
      <c r="T20" s="136"/>
      <c r="U20" s="6"/>
    </row>
    <row r="21" spans="2:21" x14ac:dyDescent="0.2">
      <c r="B21" s="6"/>
      <c r="C21" s="136"/>
      <c r="D21" s="136"/>
      <c r="E21" s="136"/>
      <c r="F21" s="136"/>
      <c r="G21" s="137"/>
      <c r="H21" s="136"/>
      <c r="I21" s="138"/>
      <c r="J21" s="138"/>
      <c r="K21" s="138"/>
      <c r="L21" s="136"/>
      <c r="M21" s="137"/>
      <c r="N21" s="136"/>
      <c r="O21" s="138"/>
      <c r="P21" s="138"/>
      <c r="Q21" s="138"/>
      <c r="R21" s="136"/>
      <c r="S21" s="136"/>
      <c r="T21" s="136"/>
      <c r="U21" s="6"/>
    </row>
    <row r="22" spans="2:21" x14ac:dyDescent="0.2">
      <c r="B22" s="6"/>
      <c r="C22" s="136"/>
      <c r="D22" s="136"/>
      <c r="E22" s="136"/>
      <c r="F22" s="136"/>
      <c r="G22" s="140" t="s">
        <v>229</v>
      </c>
      <c r="H22" s="136"/>
      <c r="I22" s="395">
        <f ca="1">IF(Data_ProjectStartDate="",TODAY(),MAX(DATE(YEAR(Data_ProjectStartDate)+O20,MONTH(Data_ProjectStartDate),DAY(Data_ProjectStartDate) - 1 + 365*(O20 - INT(O20))),DATE(YEAR(Data_ProjectStartDate),MONTH(Data_ProjectStartDate)+I20,DAY(Data_ProjectStartDate)-1 + 30*(I20 - INT(I20)))))</f>
        <v>46094</v>
      </c>
      <c r="J22" s="396"/>
      <c r="K22" s="397"/>
      <c r="L22" s="136"/>
      <c r="M22" s="137"/>
      <c r="N22" s="136"/>
      <c r="O22" s="138"/>
      <c r="P22" s="138"/>
      <c r="Q22" s="138"/>
      <c r="R22" s="136"/>
      <c r="S22" s="136"/>
      <c r="T22" s="136"/>
      <c r="U22" s="6"/>
    </row>
    <row r="23" spans="2:21" x14ac:dyDescent="0.2">
      <c r="B23" s="6"/>
      <c r="C23" s="136"/>
      <c r="D23" s="136"/>
      <c r="E23" s="136"/>
      <c r="F23" s="136"/>
      <c r="G23" s="137"/>
      <c r="H23" s="136"/>
      <c r="I23" s="139"/>
      <c r="J23" s="139"/>
      <c r="K23" s="139"/>
      <c r="L23" s="136"/>
      <c r="M23" s="136"/>
      <c r="N23" s="136"/>
      <c r="O23" s="136"/>
      <c r="P23" s="136"/>
      <c r="Q23" s="136"/>
      <c r="R23" s="136"/>
      <c r="S23" s="136"/>
      <c r="T23" s="136"/>
      <c r="U23" s="6"/>
    </row>
    <row r="24" spans="2:21" x14ac:dyDescent="0.2">
      <c r="B24" s="6"/>
      <c r="C24" s="136"/>
      <c r="D24" s="136"/>
      <c r="E24" s="136"/>
      <c r="F24" s="136"/>
      <c r="G24" s="140" t="s">
        <v>127</v>
      </c>
      <c r="H24" s="136"/>
      <c r="I24" s="139"/>
      <c r="J24" s="139"/>
      <c r="K24" s="139"/>
      <c r="L24" s="136"/>
      <c r="M24" s="136"/>
      <c r="N24" s="136"/>
      <c r="O24" s="136"/>
      <c r="P24" s="136"/>
      <c r="Q24" s="136"/>
      <c r="R24" s="136"/>
      <c r="S24" s="136"/>
      <c r="T24" s="136"/>
      <c r="U24" s="6"/>
    </row>
    <row r="25" spans="2:21" x14ac:dyDescent="0.2">
      <c r="B25" s="6"/>
      <c r="C25" s="136"/>
      <c r="D25" s="136"/>
      <c r="E25" s="136"/>
      <c r="F25" s="136"/>
      <c r="G25" s="136"/>
      <c r="H25" s="136"/>
      <c r="I25" s="136"/>
      <c r="J25" s="136"/>
      <c r="K25" s="136"/>
      <c r="L25" s="136"/>
      <c r="M25" s="136"/>
      <c r="N25" s="136"/>
      <c r="O25" s="136"/>
      <c r="P25" s="136"/>
      <c r="Q25" s="136"/>
      <c r="R25" s="136"/>
      <c r="S25" s="136"/>
      <c r="T25" s="136"/>
      <c r="U25" s="6"/>
    </row>
    <row r="26" spans="2:21" x14ac:dyDescent="0.2">
      <c r="B26" s="6"/>
      <c r="C26" s="136"/>
      <c r="D26" s="136"/>
      <c r="E26" s="136"/>
      <c r="F26" s="136"/>
      <c r="G26" s="140" t="s">
        <v>218</v>
      </c>
      <c r="H26" s="136"/>
      <c r="I26" s="136"/>
      <c r="J26" s="136"/>
      <c r="K26" s="136"/>
      <c r="L26" s="136"/>
      <c r="M26" s="136"/>
      <c r="N26" s="136"/>
      <c r="O26" s="136"/>
      <c r="P26" s="136"/>
      <c r="Q26" s="136"/>
      <c r="R26" s="136"/>
      <c r="S26" s="136"/>
      <c r="T26" s="136"/>
      <c r="U26" s="6"/>
    </row>
    <row r="27" spans="2:21" x14ac:dyDescent="0.2">
      <c r="B27" s="6"/>
      <c r="C27" s="136"/>
      <c r="D27" s="136"/>
      <c r="E27" s="136"/>
      <c r="F27" s="136"/>
      <c r="G27" s="136"/>
      <c r="H27" s="136"/>
      <c r="I27" s="136"/>
      <c r="J27" s="136"/>
      <c r="K27" s="136"/>
      <c r="L27" s="136"/>
      <c r="M27" s="136"/>
      <c r="N27" s="136"/>
      <c r="O27" s="136"/>
      <c r="P27" s="136"/>
      <c r="Q27" s="136"/>
      <c r="R27" s="136"/>
      <c r="S27" s="136"/>
      <c r="T27" s="136"/>
      <c r="U27" s="6"/>
    </row>
    <row r="28" spans="2:21" x14ac:dyDescent="0.2">
      <c r="B28" s="6"/>
      <c r="C28" s="136"/>
      <c r="D28" s="136"/>
      <c r="E28" s="136"/>
      <c r="F28" s="136"/>
      <c r="G28" s="140" t="s">
        <v>10</v>
      </c>
      <c r="H28" s="136"/>
      <c r="I28" s="356" t="s">
        <v>223</v>
      </c>
      <c r="J28" s="136"/>
      <c r="K28" s="136"/>
      <c r="L28" s="136"/>
      <c r="M28" s="136"/>
      <c r="N28" s="136"/>
      <c r="O28" s="136"/>
      <c r="P28" s="136"/>
      <c r="Q28" s="136"/>
      <c r="R28" s="136"/>
      <c r="S28" s="136"/>
      <c r="T28" s="136"/>
      <c r="U28" s="6"/>
    </row>
    <row r="29" spans="2:21" x14ac:dyDescent="0.2">
      <c r="B29" s="6"/>
      <c r="C29" s="136"/>
      <c r="D29" s="136"/>
      <c r="E29" s="136"/>
      <c r="F29" s="136"/>
      <c r="G29" s="140" t="s">
        <v>9</v>
      </c>
      <c r="H29" s="136"/>
      <c r="I29" s="399">
        <v>0.03</v>
      </c>
      <c r="J29" s="400"/>
      <c r="K29" s="136"/>
      <c r="L29" s="137"/>
      <c r="M29" s="136"/>
      <c r="N29" s="136"/>
      <c r="O29" s="136"/>
      <c r="P29" s="136"/>
      <c r="Q29" s="136"/>
      <c r="R29" s="136"/>
      <c r="S29" s="136"/>
      <c r="T29" s="136"/>
      <c r="U29" s="6"/>
    </row>
    <row r="30" spans="2:21" x14ac:dyDescent="0.2">
      <c r="B30" s="6"/>
      <c r="C30" s="136"/>
      <c r="D30" s="136"/>
      <c r="E30" s="136"/>
      <c r="F30" s="136"/>
      <c r="G30" s="136"/>
      <c r="H30" s="136"/>
      <c r="I30" s="136"/>
      <c r="J30" s="136"/>
      <c r="K30" s="136"/>
      <c r="L30" s="136"/>
      <c r="M30" s="136"/>
      <c r="N30" s="136"/>
      <c r="O30" s="136"/>
      <c r="P30" s="136"/>
      <c r="Q30" s="136"/>
      <c r="R30" s="136"/>
      <c r="S30" s="136"/>
      <c r="T30" s="136"/>
      <c r="U30" s="6"/>
    </row>
    <row r="31" spans="2:21" ht="13.5" thickBot="1" x14ac:dyDescent="0.25">
      <c r="B31" s="6"/>
      <c r="C31" s="136"/>
      <c r="D31" s="136"/>
      <c r="E31" s="136"/>
      <c r="F31" s="140"/>
      <c r="G31" s="140" t="s">
        <v>212</v>
      </c>
      <c r="H31" s="136"/>
      <c r="I31" s="136"/>
      <c r="J31" s="136"/>
      <c r="K31" s="136"/>
      <c r="L31" s="136"/>
      <c r="M31" s="136"/>
      <c r="N31" s="136"/>
      <c r="O31" s="136"/>
      <c r="P31" s="136"/>
      <c r="Q31" s="136"/>
      <c r="R31" s="136"/>
      <c r="S31" s="136"/>
      <c r="T31" s="136"/>
      <c r="U31" s="6"/>
    </row>
    <row r="32" spans="2:21" ht="6" customHeight="1" thickBot="1" x14ac:dyDescent="0.25">
      <c r="B32" s="6"/>
      <c r="C32" s="136"/>
      <c r="D32" s="136"/>
      <c r="E32" s="136"/>
      <c r="F32" s="140"/>
      <c r="G32" s="137"/>
      <c r="H32" s="136"/>
      <c r="I32" s="136"/>
      <c r="J32" s="136"/>
      <c r="K32" s="136"/>
      <c r="L32" s="136"/>
      <c r="M32" s="136"/>
      <c r="N32" s="136"/>
      <c r="O32" s="136"/>
      <c r="P32" s="136"/>
      <c r="Q32" s="136"/>
      <c r="R32" s="136"/>
      <c r="S32" s="136"/>
      <c r="T32" s="136"/>
      <c r="U32" s="6"/>
    </row>
    <row r="33" spans="2:21" ht="13.5" thickBot="1" x14ac:dyDescent="0.25">
      <c r="B33" s="6"/>
      <c r="C33" s="136"/>
      <c r="D33" s="136"/>
      <c r="E33" s="136"/>
      <c r="F33" s="401" t="s">
        <v>17</v>
      </c>
      <c r="G33" s="402"/>
      <c r="H33" s="402"/>
      <c r="I33" s="402"/>
      <c r="J33" s="402"/>
      <c r="K33" s="402"/>
      <c r="L33" s="402"/>
      <c r="M33" s="402"/>
      <c r="N33" s="402"/>
      <c r="O33" s="402"/>
      <c r="P33" s="402"/>
      <c r="Q33" s="403"/>
      <c r="R33" s="136"/>
      <c r="S33" s="136"/>
      <c r="T33" s="136"/>
      <c r="U33" s="6"/>
    </row>
    <row r="34" spans="2:21" ht="13.5" thickBot="1" x14ac:dyDescent="0.25">
      <c r="B34" s="6"/>
      <c r="C34" s="136"/>
      <c r="D34" s="136"/>
      <c r="E34" s="136"/>
      <c r="F34" s="414" t="s">
        <v>536</v>
      </c>
      <c r="G34" s="398"/>
      <c r="H34" s="398"/>
      <c r="I34" s="398"/>
      <c r="J34" s="398"/>
      <c r="K34" s="398" t="s">
        <v>22</v>
      </c>
      <c r="L34" s="398"/>
      <c r="M34" s="398"/>
      <c r="N34" s="398"/>
      <c r="O34" s="355" t="s">
        <v>19</v>
      </c>
      <c r="P34" s="398" t="s">
        <v>18</v>
      </c>
      <c r="Q34" s="413"/>
      <c r="R34" s="136"/>
      <c r="S34" s="136"/>
      <c r="T34" s="136"/>
      <c r="U34" s="6"/>
    </row>
    <row r="35" spans="2:21" ht="13.35" customHeight="1" x14ac:dyDescent="0.2">
      <c r="B35" s="6"/>
      <c r="C35" s="136"/>
      <c r="D35" s="136"/>
      <c r="E35" s="136"/>
      <c r="F35" s="404" t="s">
        <v>540</v>
      </c>
      <c r="G35" s="405"/>
      <c r="H35" s="405"/>
      <c r="I35" s="405"/>
      <c r="J35" s="406"/>
      <c r="K35" s="415" t="s">
        <v>20</v>
      </c>
      <c r="L35" s="415"/>
      <c r="M35" s="415"/>
      <c r="N35" s="415"/>
      <c r="O35" s="351">
        <f>Rates!H47*100</f>
        <v>54</v>
      </c>
      <c r="P35" s="393" t="s">
        <v>15</v>
      </c>
      <c r="Q35" s="394"/>
      <c r="R35" s="136"/>
      <c r="S35" s="136"/>
      <c r="T35" s="136"/>
      <c r="U35" s="6"/>
    </row>
    <row r="36" spans="2:21" x14ac:dyDescent="0.2">
      <c r="B36" s="6"/>
      <c r="C36" s="136"/>
      <c r="D36" s="136"/>
      <c r="E36" s="136"/>
      <c r="F36" s="407"/>
      <c r="G36" s="408"/>
      <c r="H36" s="408"/>
      <c r="I36" s="408"/>
      <c r="J36" s="409"/>
      <c r="K36" s="453" t="s">
        <v>21</v>
      </c>
      <c r="L36" s="453"/>
      <c r="M36" s="453"/>
      <c r="N36" s="453"/>
      <c r="O36" s="351">
        <f>Rates!H48*100</f>
        <v>50</v>
      </c>
      <c r="P36" s="393" t="s">
        <v>15</v>
      </c>
      <c r="Q36" s="394"/>
      <c r="R36" s="136"/>
      <c r="S36" s="136"/>
      <c r="T36" s="136"/>
      <c r="U36" s="6"/>
    </row>
    <row r="37" spans="2:21" x14ac:dyDescent="0.2">
      <c r="B37" s="6"/>
      <c r="C37" s="136"/>
      <c r="D37" s="136"/>
      <c r="E37" s="136"/>
      <c r="F37" s="410"/>
      <c r="G37" s="411"/>
      <c r="H37" s="411"/>
      <c r="I37" s="411"/>
      <c r="J37" s="412"/>
      <c r="K37" s="453" t="s">
        <v>539</v>
      </c>
      <c r="L37" s="453"/>
      <c r="M37" s="453"/>
      <c r="N37" s="453"/>
      <c r="O37" s="351">
        <f>Rates!H49*100</f>
        <v>35</v>
      </c>
      <c r="P37" s="393" t="s">
        <v>15</v>
      </c>
      <c r="Q37" s="394"/>
      <c r="R37" s="136"/>
      <c r="S37" s="136"/>
      <c r="T37" s="136"/>
      <c r="U37" s="6"/>
    </row>
    <row r="38" spans="2:21" ht="13.35" customHeight="1" x14ac:dyDescent="0.2">
      <c r="B38" s="6"/>
      <c r="C38" s="136"/>
      <c r="D38" s="136"/>
      <c r="E38" s="136"/>
      <c r="F38" s="445" t="s">
        <v>538</v>
      </c>
      <c r="G38" s="446"/>
      <c r="H38" s="446"/>
      <c r="I38" s="446"/>
      <c r="J38" s="447"/>
      <c r="K38" s="439" t="s">
        <v>537</v>
      </c>
      <c r="L38" s="440"/>
      <c r="M38" s="440"/>
      <c r="N38" s="441"/>
      <c r="O38" s="354">
        <v>15</v>
      </c>
      <c r="P38" s="448" t="s">
        <v>14</v>
      </c>
      <c r="Q38" s="449"/>
      <c r="R38" s="136"/>
      <c r="S38" s="136"/>
      <c r="T38" s="136"/>
      <c r="U38" s="6"/>
    </row>
    <row r="39" spans="2:21" ht="13.5" thickBot="1" x14ac:dyDescent="0.25">
      <c r="B39" s="6"/>
      <c r="C39" s="136"/>
      <c r="D39" s="136"/>
      <c r="E39" s="136"/>
      <c r="F39" s="450" t="s">
        <v>23</v>
      </c>
      <c r="G39" s="451"/>
      <c r="H39" s="451"/>
      <c r="I39" s="451"/>
      <c r="J39" s="452"/>
      <c r="K39" s="442"/>
      <c r="L39" s="443"/>
      <c r="M39" s="443"/>
      <c r="N39" s="444"/>
      <c r="O39" s="352" t="s">
        <v>24</v>
      </c>
      <c r="P39" s="454" t="s">
        <v>535</v>
      </c>
      <c r="Q39" s="455"/>
      <c r="R39" s="136"/>
      <c r="S39" s="136"/>
      <c r="T39" s="136"/>
      <c r="U39" s="6"/>
    </row>
    <row r="40" spans="2:21" ht="6" customHeight="1" thickBot="1" x14ac:dyDescent="0.25">
      <c r="B40" s="6"/>
      <c r="C40" s="136"/>
      <c r="D40" s="136"/>
      <c r="E40" s="136"/>
      <c r="F40" s="136"/>
      <c r="G40" s="136"/>
      <c r="H40" s="136"/>
      <c r="I40" s="136"/>
      <c r="J40" s="136"/>
      <c r="K40" s="136"/>
      <c r="L40" s="136"/>
      <c r="M40" s="136"/>
      <c r="N40" s="136"/>
      <c r="O40" s="136"/>
      <c r="P40" s="136"/>
      <c r="Q40" s="136"/>
      <c r="R40" s="136"/>
      <c r="S40" s="136"/>
      <c r="T40" s="136"/>
      <c r="U40" s="6"/>
    </row>
    <row r="41" spans="2:21" x14ac:dyDescent="0.2">
      <c r="B41" s="6"/>
      <c r="C41" s="136"/>
      <c r="D41" s="136"/>
      <c r="E41" s="136"/>
      <c r="F41" s="429" t="s">
        <v>533</v>
      </c>
      <c r="G41" s="430"/>
      <c r="H41" s="430"/>
      <c r="I41" s="431"/>
      <c r="J41" s="435" t="s">
        <v>534</v>
      </c>
      <c r="K41" s="436"/>
      <c r="L41" s="357">
        <v>1</v>
      </c>
      <c r="M41" s="357">
        <v>2</v>
      </c>
      <c r="N41" s="357">
        <v>3</v>
      </c>
      <c r="O41" s="357">
        <v>4</v>
      </c>
      <c r="P41" s="357">
        <v>5</v>
      </c>
      <c r="Q41" s="358">
        <v>6</v>
      </c>
      <c r="R41" s="136"/>
      <c r="S41" s="136"/>
      <c r="T41" s="136"/>
      <c r="U41" s="6"/>
    </row>
    <row r="42" spans="2:21" ht="13.5" thickBot="1" x14ac:dyDescent="0.25">
      <c r="B42" s="6"/>
      <c r="C42" s="136"/>
      <c r="D42" s="136"/>
      <c r="E42" s="136"/>
      <c r="F42" s="432"/>
      <c r="G42" s="433"/>
      <c r="H42" s="433"/>
      <c r="I42" s="434"/>
      <c r="J42" s="437" t="s">
        <v>11</v>
      </c>
      <c r="K42" s="438"/>
      <c r="L42" s="359">
        <f>CHOOSE('Drop-Down_Options'!C92,0,FA_Rate_Research_Y1,FA_Rate_Instruction_Y1,FA_Rate_PubServ_Y1,FA_Rate_OffCampus_Y1,DATA_RA_Rate_Custom)</f>
        <v>0.54</v>
      </c>
      <c r="M42" s="359">
        <f>CHOOSE('Drop-Down_Options'!C92,0,FA_Rate_Research_Y2,FA_Rate_Instruction_Y2,FA_Rate_PubServ_Y2,FA_Rate_OffCampus_Y2,DATA_RA_Rate_Custom)</f>
        <v>0.54</v>
      </c>
      <c r="N42" s="359">
        <f>CHOOSE('Drop-Down_Options'!C92,0,FA_Rate_Research_Y3,FA_Rate_Instruction_Y3,FA_Rate_PubServ_Y3,FA_Rate_OffCampus_Y3,DATA_RA_Rate_Custom)</f>
        <v>0.54</v>
      </c>
      <c r="O42" s="359">
        <f>CHOOSE('Drop-Down_Options'!C92,0,FA_Rate_Research_Y4,FA_Rate_Instruction_Y4,FA_Rate_PubServ_Y4,FA_Rate_OffCampus_Y4,DATA_RA_Rate_Custom)</f>
        <v>0.54</v>
      </c>
      <c r="P42" s="359">
        <f>CHOOSE('Drop-Down_Options'!C92,0,FA_Rate_Research_Y5,FA_Rate_Instruction_Y5,FA_Rate_PubServ_Y5,FA_Rate_OffCampus_Y5,DATA_RA_Rate_Custom)</f>
        <v>0.54</v>
      </c>
      <c r="Q42" s="360">
        <f>CHOOSE('Drop-Down_Options'!C92,0,FA_Rate_Research_Y6,FA_Rate_Instruction_Y6,FA_Rate_PubServ_Y6,FA_Rate_OffCampus_Y6,DATA_RA_Rate_Custom)</f>
        <v>0.54</v>
      </c>
      <c r="R42" s="136"/>
      <c r="S42" s="136"/>
      <c r="T42" s="136"/>
      <c r="U42" s="6"/>
    </row>
    <row r="43" spans="2:21" ht="9" customHeight="1" x14ac:dyDescent="0.2">
      <c r="B43" s="6"/>
      <c r="C43" s="136"/>
      <c r="D43" s="136"/>
      <c r="E43" s="136"/>
      <c r="F43" s="136"/>
      <c r="G43" s="136"/>
      <c r="H43" s="136"/>
      <c r="I43" s="136"/>
      <c r="J43" s="136"/>
      <c r="K43" s="136"/>
      <c r="L43" s="136"/>
      <c r="M43" s="136"/>
      <c r="N43" s="136"/>
      <c r="O43" s="136"/>
      <c r="P43" s="136"/>
      <c r="Q43" s="136"/>
      <c r="R43" s="136"/>
      <c r="S43" s="136"/>
      <c r="T43" s="136"/>
      <c r="U43" s="6"/>
    </row>
    <row r="44" spans="2:21" x14ac:dyDescent="0.2">
      <c r="B44" s="6"/>
      <c r="C44" s="136"/>
      <c r="D44" s="136"/>
      <c r="E44" s="136"/>
      <c r="F44" s="136"/>
      <c r="G44" s="140" t="s">
        <v>529</v>
      </c>
      <c r="H44" s="136"/>
      <c r="I44" s="136"/>
      <c r="J44" s="136"/>
      <c r="K44" s="136"/>
      <c r="L44" s="136"/>
      <c r="M44" s="141" t="s">
        <v>530</v>
      </c>
      <c r="N44" s="136"/>
      <c r="O44" s="136"/>
      <c r="P44" s="427">
        <v>0.4</v>
      </c>
      <c r="Q44" s="428"/>
      <c r="R44" s="136"/>
      <c r="S44" s="136"/>
      <c r="T44" s="136"/>
      <c r="U44" s="6"/>
    </row>
    <row r="45" spans="2:21" x14ac:dyDescent="0.2">
      <c r="B45" s="6"/>
      <c r="C45" s="136"/>
      <c r="D45" s="136"/>
      <c r="E45" s="136"/>
      <c r="F45" s="136"/>
      <c r="G45" s="136"/>
      <c r="H45" s="136"/>
      <c r="I45" s="136"/>
      <c r="J45" s="136"/>
      <c r="K45" s="136"/>
      <c r="L45" s="136"/>
      <c r="M45" s="136"/>
      <c r="N45" s="136"/>
      <c r="O45" s="136"/>
      <c r="P45" s="136"/>
      <c r="Q45" s="136"/>
      <c r="R45" s="136"/>
      <c r="S45" s="136"/>
      <c r="T45" s="136"/>
      <c r="U45" s="6"/>
    </row>
    <row r="46" spans="2:21" x14ac:dyDescent="0.2">
      <c r="B46" s="6"/>
      <c r="C46" s="136"/>
      <c r="D46" s="136"/>
      <c r="E46" s="136"/>
      <c r="F46" s="136"/>
      <c r="G46" s="140" t="s">
        <v>12</v>
      </c>
      <c r="H46" s="136"/>
      <c r="I46" s="141"/>
      <c r="J46" s="136"/>
      <c r="K46" s="136"/>
      <c r="L46" s="136"/>
      <c r="M46" s="136"/>
      <c r="N46" s="136"/>
      <c r="O46" s="136"/>
      <c r="P46" s="136"/>
      <c r="Q46" s="136"/>
      <c r="R46" s="136"/>
      <c r="S46" s="136"/>
      <c r="T46" s="136"/>
      <c r="U46" s="6"/>
    </row>
    <row r="47" spans="2:21" x14ac:dyDescent="0.2">
      <c r="B47" s="6"/>
      <c r="C47" s="136"/>
      <c r="D47" s="136"/>
      <c r="E47" s="136"/>
      <c r="F47" s="136"/>
      <c r="G47" s="136"/>
      <c r="H47" s="136"/>
      <c r="I47" s="136"/>
      <c r="J47" s="136"/>
      <c r="K47" s="136"/>
      <c r="L47" s="136"/>
      <c r="M47" s="136"/>
      <c r="N47" s="136"/>
      <c r="O47" s="136"/>
      <c r="P47" s="136"/>
      <c r="Q47" s="136"/>
      <c r="R47" s="136"/>
      <c r="S47" s="136"/>
      <c r="T47" s="136"/>
      <c r="U47" s="6"/>
    </row>
    <row r="48" spans="2:21" x14ac:dyDescent="0.2">
      <c r="B48" s="6"/>
      <c r="C48" s="136"/>
      <c r="D48" s="136"/>
      <c r="E48" s="136"/>
      <c r="F48" s="141" t="str">
        <f>IF(Result_Base="Other","Check the boxes below to exclude these categories from the F&amp;A (Indirect) Cost Base","Please ignore the boxes below.  They are only used when you select a base of ""other""")</f>
        <v>Please ignore the boxes below.  They are only used when you select a base of "other"</v>
      </c>
      <c r="G48" s="136"/>
      <c r="H48" s="136"/>
      <c r="I48" s="136"/>
      <c r="J48" s="136"/>
      <c r="K48" s="136"/>
      <c r="L48" s="136"/>
      <c r="M48" s="136"/>
      <c r="N48" s="136"/>
      <c r="O48" s="136"/>
      <c r="P48" s="136"/>
      <c r="Q48" s="136"/>
      <c r="R48" s="136"/>
      <c r="S48" s="136"/>
      <c r="T48" s="136"/>
      <c r="U48" s="6"/>
    </row>
    <row r="49" spans="2:21" x14ac:dyDescent="0.2">
      <c r="B49" s="6"/>
      <c r="C49" s="136"/>
      <c r="D49" s="136"/>
      <c r="E49" s="136"/>
      <c r="F49" s="136"/>
      <c r="G49" s="136"/>
      <c r="H49" s="136"/>
      <c r="I49" s="136"/>
      <c r="J49" s="136"/>
      <c r="K49" s="136"/>
      <c r="L49" s="136"/>
      <c r="M49" s="136"/>
      <c r="N49" s="136"/>
      <c r="O49" s="136"/>
      <c r="P49" s="136"/>
      <c r="Q49" s="136"/>
      <c r="R49" s="136"/>
      <c r="S49" s="136"/>
      <c r="T49" s="136"/>
      <c r="U49" s="6"/>
    </row>
    <row r="50" spans="2:21" x14ac:dyDescent="0.2">
      <c r="B50" s="6"/>
      <c r="C50" s="136"/>
      <c r="D50" s="142"/>
      <c r="E50" s="142"/>
      <c r="F50" s="136"/>
      <c r="G50" s="136"/>
      <c r="H50" s="136"/>
      <c r="I50" s="142"/>
      <c r="J50" s="142"/>
      <c r="K50" s="136"/>
      <c r="L50" s="136"/>
      <c r="M50" s="142"/>
      <c r="N50" s="142"/>
      <c r="O50" s="136"/>
      <c r="P50" s="136"/>
      <c r="Q50" s="136"/>
      <c r="R50" s="136"/>
      <c r="S50" s="136"/>
      <c r="T50" s="136"/>
      <c r="U50" s="6"/>
    </row>
    <row r="51" spans="2:21" x14ac:dyDescent="0.2">
      <c r="B51" s="6"/>
      <c r="C51" s="136"/>
      <c r="D51" s="142"/>
      <c r="E51" s="142"/>
      <c r="F51" s="136"/>
      <c r="G51" s="136"/>
      <c r="H51" s="136"/>
      <c r="I51" s="142"/>
      <c r="J51" s="142"/>
      <c r="K51" s="136"/>
      <c r="L51" s="136"/>
      <c r="M51" s="142"/>
      <c r="N51" s="142"/>
      <c r="O51" s="136"/>
      <c r="P51" s="136"/>
      <c r="Q51" s="136"/>
      <c r="R51" s="136"/>
      <c r="S51" s="136"/>
      <c r="T51" s="136"/>
      <c r="U51" s="6"/>
    </row>
    <row r="52" spans="2:21" x14ac:dyDescent="0.2">
      <c r="B52" s="6"/>
      <c r="C52" s="136"/>
      <c r="D52" s="142"/>
      <c r="E52" s="142"/>
      <c r="F52" s="136"/>
      <c r="G52" s="136"/>
      <c r="H52" s="136"/>
      <c r="I52" s="142"/>
      <c r="J52" s="142"/>
      <c r="K52" s="136"/>
      <c r="L52" s="136"/>
      <c r="M52" s="142"/>
      <c r="N52" s="142"/>
      <c r="O52" s="136"/>
      <c r="P52" s="136"/>
      <c r="Q52" s="136"/>
      <c r="R52" s="136"/>
      <c r="S52" s="136"/>
      <c r="T52" s="136"/>
      <c r="U52" s="6"/>
    </row>
    <row r="53" spans="2:21" x14ac:dyDescent="0.2">
      <c r="B53" s="6"/>
      <c r="C53" s="136"/>
      <c r="D53" s="142"/>
      <c r="E53" s="142"/>
      <c r="F53" s="136"/>
      <c r="G53" s="136"/>
      <c r="H53" s="136"/>
      <c r="I53" s="142"/>
      <c r="J53" s="142"/>
      <c r="K53" s="136"/>
      <c r="L53" s="136"/>
      <c r="M53" s="142"/>
      <c r="N53" s="142"/>
      <c r="O53" s="136"/>
      <c r="P53" s="136"/>
      <c r="Q53" s="136"/>
      <c r="R53" s="136"/>
      <c r="S53" s="136"/>
      <c r="T53" s="136"/>
      <c r="U53" s="6"/>
    </row>
    <row r="54" spans="2:21" x14ac:dyDescent="0.2">
      <c r="B54" s="6"/>
      <c r="C54" s="136"/>
      <c r="D54" s="142"/>
      <c r="E54" s="142"/>
      <c r="F54" s="136"/>
      <c r="G54" s="136"/>
      <c r="H54" s="136"/>
      <c r="I54" s="142"/>
      <c r="J54" s="142"/>
      <c r="K54" s="136"/>
      <c r="L54" s="136"/>
      <c r="M54" s="142"/>
      <c r="N54" s="142"/>
      <c r="O54" s="136"/>
      <c r="P54" s="136"/>
      <c r="Q54" s="136"/>
      <c r="R54" s="136"/>
      <c r="S54" s="136"/>
      <c r="T54" s="136"/>
      <c r="U54" s="6"/>
    </row>
    <row r="55" spans="2:21" x14ac:dyDescent="0.2">
      <c r="B55" s="6"/>
      <c r="C55" s="136"/>
      <c r="D55" s="136"/>
      <c r="E55" s="136"/>
      <c r="F55" s="136"/>
      <c r="G55" s="136"/>
      <c r="H55" s="136"/>
      <c r="I55" s="136"/>
      <c r="J55" s="136"/>
      <c r="K55" s="136"/>
      <c r="L55" s="136"/>
      <c r="M55" s="136"/>
      <c r="N55" s="136"/>
      <c r="O55" s="136"/>
      <c r="P55" s="136"/>
      <c r="Q55" s="136"/>
      <c r="R55" s="136"/>
      <c r="S55" s="136"/>
      <c r="T55" s="136"/>
      <c r="U55" s="6"/>
    </row>
    <row r="56" spans="2:21" x14ac:dyDescent="0.2">
      <c r="B56" s="6"/>
      <c r="C56" s="136"/>
      <c r="D56" s="136"/>
      <c r="E56" s="136"/>
      <c r="F56" s="136"/>
      <c r="G56" s="136"/>
      <c r="H56" s="136"/>
      <c r="I56" s="136"/>
      <c r="J56" s="136"/>
      <c r="K56" s="136"/>
      <c r="L56" s="136"/>
      <c r="M56" s="136"/>
      <c r="N56" s="136"/>
      <c r="O56" s="136"/>
      <c r="P56" s="136"/>
      <c r="Q56" s="136"/>
      <c r="R56" s="136"/>
      <c r="S56" s="136"/>
      <c r="T56" s="136"/>
      <c r="U56" s="6"/>
    </row>
    <row r="57" spans="2:21" x14ac:dyDescent="0.2">
      <c r="B57" s="6"/>
      <c r="C57" s="143"/>
      <c r="D57" s="143"/>
      <c r="E57" s="143"/>
      <c r="F57" s="143"/>
      <c r="G57" s="143"/>
      <c r="H57" s="143"/>
      <c r="I57" s="143"/>
      <c r="J57" s="143"/>
      <c r="K57" s="143"/>
      <c r="L57" s="143"/>
      <c r="M57" s="143"/>
      <c r="N57" s="143"/>
      <c r="O57" s="143"/>
      <c r="P57" s="143"/>
      <c r="Q57" s="143"/>
      <c r="R57" s="143"/>
      <c r="S57" s="143"/>
      <c r="T57" s="143"/>
      <c r="U57" s="6"/>
    </row>
    <row r="58" spans="2:21" ht="5.0999999999999996" customHeight="1" x14ac:dyDescent="0.2">
      <c r="B58" s="16"/>
      <c r="C58" s="17"/>
      <c r="D58" s="17"/>
      <c r="E58" s="17"/>
      <c r="F58" s="17"/>
      <c r="G58" s="17"/>
      <c r="H58" s="17"/>
      <c r="I58" s="17"/>
      <c r="J58" s="17"/>
      <c r="K58" s="17"/>
      <c r="L58" s="17"/>
      <c r="M58" s="17"/>
      <c r="N58" s="17"/>
      <c r="O58" s="17"/>
      <c r="P58" s="17"/>
      <c r="Q58" s="17"/>
      <c r="R58" s="17"/>
      <c r="S58" s="17"/>
      <c r="T58" s="17"/>
      <c r="U58" s="18"/>
    </row>
    <row r="60" spans="2:21" x14ac:dyDescent="0.2">
      <c r="C60" t="s">
        <v>219</v>
      </c>
    </row>
    <row r="61" spans="2:21" ht="30" x14ac:dyDescent="0.4">
      <c r="F61" s="22"/>
    </row>
    <row r="148" spans="22:39" x14ac:dyDescent="0.2">
      <c r="V148" t="b">
        <v>0</v>
      </c>
      <c r="AC148" t="b">
        <v>0</v>
      </c>
      <c r="AG148" t="b">
        <v>0</v>
      </c>
      <c r="AM148" t="b">
        <v>1</v>
      </c>
    </row>
  </sheetData>
  <sheetProtection algorithmName="SHA-512" hashValue="6KbjSpb7xWCCYtBwT3dN1D263n5rgiFHWXRCbsEJr+bAdz7OF7zLMVd60/ApSeqymaPziWqf1d6y8pddpjWKVA==" saltValue="w1Nmrr1DdFC6y8XZ1YXXuA==" spinCount="100000" sheet="1" selectLockedCells="1"/>
  <mergeCells count="34">
    <mergeCell ref="P44:Q44"/>
    <mergeCell ref="F41:I42"/>
    <mergeCell ref="J41:K41"/>
    <mergeCell ref="J42:K42"/>
    <mergeCell ref="P36:Q36"/>
    <mergeCell ref="K38:N39"/>
    <mergeCell ref="F38:J38"/>
    <mergeCell ref="P38:Q38"/>
    <mergeCell ref="F39:J39"/>
    <mergeCell ref="K36:N36"/>
    <mergeCell ref="K37:N37"/>
    <mergeCell ref="P39:Q39"/>
    <mergeCell ref="P37:Q37"/>
    <mergeCell ref="S3:T3"/>
    <mergeCell ref="C4:T4"/>
    <mergeCell ref="C6:T6"/>
    <mergeCell ref="C7:T7"/>
    <mergeCell ref="I9:S9"/>
    <mergeCell ref="C5:T5"/>
    <mergeCell ref="I11:S11"/>
    <mergeCell ref="I15:S16"/>
    <mergeCell ref="I18:K18"/>
    <mergeCell ref="I20:K20"/>
    <mergeCell ref="P35:Q35"/>
    <mergeCell ref="I22:K22"/>
    <mergeCell ref="I13:S13"/>
    <mergeCell ref="K34:N34"/>
    <mergeCell ref="O20:Q20"/>
    <mergeCell ref="I29:J29"/>
    <mergeCell ref="F33:Q33"/>
    <mergeCell ref="F35:J37"/>
    <mergeCell ref="P34:Q34"/>
    <mergeCell ref="F34:J34"/>
    <mergeCell ref="K35:N35"/>
  </mergeCells>
  <conditionalFormatting sqref="I22:K22">
    <cfRule type="expression" dxfId="94" priority="3" stopIfTrue="1">
      <formula>OR((Data_ProjectStartDate&gt;Data_ProjectEndDate),(Data_ProjectStartDate=""))</formula>
    </cfRule>
  </conditionalFormatting>
  <dataValidations count="4">
    <dataValidation type="date" allowBlank="1" showErrorMessage="1" errorTitle="Date" error="The start date you entered is either too far in the past, too far in the future, or in the wrong format.  Please enter your date in the format mm/dd/yyyy.  Click CANCEL to abort your changes, or RETRY to enter a new value." sqref="I22:K22 I18:K18" xr:uid="{00000000-0002-0000-0100-000000000000}">
      <formula1>Var_EarliestProjectStartDate</formula1>
      <formula2>Var_LatestProjectStartDate</formula2>
    </dataValidation>
    <dataValidation type="decimal" allowBlank="1" showInputMessage="1" showErrorMessage="1" errorTitle="Invalid Entry - Percentages Only" error="Please enter a number into this cell.  For zero percent, enter 0. For any other value you can either enter a number followed by a percentage sign (50%) or a decimal value (.5). To undo your change, click CANCEL." sqref="I29:J29 P44:Q44" xr:uid="{00000000-0002-0000-0100-000001000000}">
      <formula1>0</formula1>
      <formula2>1</formula2>
    </dataValidation>
    <dataValidation type="decimal" allowBlank="1" showErrorMessage="1" errorTitle="Please enter a numerical value" error="Enter the number of months as a number in decimal format between 1 and 60.  For example, for 9-and-one-half months, enter 9.5.  Press RETRY to enter a different value or CANCEL to return to the previous value and exit." sqref="O20:Q22 I21:K21" xr:uid="{00000000-0002-0000-0100-000002000000}">
      <formula1>0</formula1>
      <formula2>60</formula2>
    </dataValidation>
    <dataValidation type="decimal" allowBlank="1" showErrorMessage="1" errorTitle="Please enter a numerical value" error="Enter the number of months as a number in decimal format between 1 and 72.  For example, for 9-and-one-half months, enter 9.5.  Press RETRY to enter a different value or CANCEL to return to the previous value and exit." sqref="I20:K20" xr:uid="{00000000-0002-0000-0100-000003000000}">
      <formula1>0</formula1>
      <formula2>72</formula2>
    </dataValidation>
  </dataValidations>
  <printOptions horizontalCentered="1"/>
  <pageMargins left="0.7" right="0.7" top="0.75" bottom="0.75" header="0.3" footer="0.3"/>
  <pageSetup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Drop Down 2">
              <controlPr defaultSize="0" autoLine="0" autoPict="0">
                <anchor moveWithCells="1">
                  <from>
                    <xdr:col>8</xdr:col>
                    <xdr:colOff>0</xdr:colOff>
                    <xdr:row>24</xdr:row>
                    <xdr:rowOff>142875</xdr:rowOff>
                  </from>
                  <to>
                    <xdr:col>12</xdr:col>
                    <xdr:colOff>219075</xdr:colOff>
                    <xdr:row>26</xdr:row>
                    <xdr:rowOff>28575</xdr:rowOff>
                  </to>
                </anchor>
              </controlPr>
            </control>
          </mc:Choice>
        </mc:AlternateContent>
        <mc:AlternateContent xmlns:mc="http://schemas.openxmlformats.org/markup-compatibility/2006">
          <mc:Choice Requires="x14">
            <control shapeId="1027" r:id="rId5" name="Drop Down 3">
              <controlPr defaultSize="0" autoLine="0" autoPict="0">
                <anchor moveWithCells="1">
                  <from>
                    <xdr:col>8</xdr:col>
                    <xdr:colOff>9525</xdr:colOff>
                    <xdr:row>45</xdr:row>
                    <xdr:rowOff>0</xdr:rowOff>
                  </from>
                  <to>
                    <xdr:col>11</xdr:col>
                    <xdr:colOff>200025</xdr:colOff>
                    <xdr:row>46</xdr:row>
                    <xdr:rowOff>66675</xdr:rowOff>
                  </to>
                </anchor>
              </controlPr>
            </control>
          </mc:Choice>
        </mc:AlternateContent>
        <mc:AlternateContent xmlns:mc="http://schemas.openxmlformats.org/markup-compatibility/2006">
          <mc:Choice Requires="x14">
            <control shapeId="1028" r:id="rId6" name="Drop Down 4">
              <controlPr defaultSize="0" autoLine="0" autoPict="0">
                <anchor moveWithCells="1">
                  <from>
                    <xdr:col>8</xdr:col>
                    <xdr:colOff>0</xdr:colOff>
                    <xdr:row>22</xdr:row>
                    <xdr:rowOff>152400</xdr:rowOff>
                  </from>
                  <to>
                    <xdr:col>12</xdr:col>
                    <xdr:colOff>219075</xdr:colOff>
                    <xdr:row>24</xdr:row>
                    <xdr:rowOff>28575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5</xdr:col>
                    <xdr:colOff>152400</xdr:colOff>
                    <xdr:row>48</xdr:row>
                    <xdr:rowOff>142875</xdr:rowOff>
                  </from>
                  <to>
                    <xdr:col>7</xdr:col>
                    <xdr:colOff>333375</xdr:colOff>
                    <xdr:row>50</xdr:row>
                    <xdr:rowOff>28575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5</xdr:col>
                    <xdr:colOff>152400</xdr:colOff>
                    <xdr:row>50</xdr:row>
                    <xdr:rowOff>142875</xdr:rowOff>
                  </from>
                  <to>
                    <xdr:col>6</xdr:col>
                    <xdr:colOff>342900</xdr:colOff>
                    <xdr:row>52</xdr:row>
                    <xdr:rowOff>28575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5</xdr:col>
                    <xdr:colOff>152400</xdr:colOff>
                    <xdr:row>52</xdr:row>
                    <xdr:rowOff>142875</xdr:rowOff>
                  </from>
                  <to>
                    <xdr:col>6</xdr:col>
                    <xdr:colOff>342900</xdr:colOff>
                    <xdr:row>54</xdr:row>
                    <xdr:rowOff>28575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10</xdr:col>
                    <xdr:colOff>28575</xdr:colOff>
                    <xdr:row>48</xdr:row>
                    <xdr:rowOff>142875</xdr:rowOff>
                  </from>
                  <to>
                    <xdr:col>11</xdr:col>
                    <xdr:colOff>371475</xdr:colOff>
                    <xdr:row>50</xdr:row>
                    <xdr:rowOff>28575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10</xdr:col>
                    <xdr:colOff>28575</xdr:colOff>
                    <xdr:row>50</xdr:row>
                    <xdr:rowOff>142875</xdr:rowOff>
                  </from>
                  <to>
                    <xdr:col>11</xdr:col>
                    <xdr:colOff>257175</xdr:colOff>
                    <xdr:row>52</xdr:row>
                    <xdr:rowOff>28575</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10</xdr:col>
                    <xdr:colOff>28575</xdr:colOff>
                    <xdr:row>52</xdr:row>
                    <xdr:rowOff>142875</xdr:rowOff>
                  </from>
                  <to>
                    <xdr:col>12</xdr:col>
                    <xdr:colOff>257175</xdr:colOff>
                    <xdr:row>54</xdr:row>
                    <xdr:rowOff>28575</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13</xdr:col>
                    <xdr:colOff>333375</xdr:colOff>
                    <xdr:row>48</xdr:row>
                    <xdr:rowOff>142875</xdr:rowOff>
                  </from>
                  <to>
                    <xdr:col>18</xdr:col>
                    <xdr:colOff>104775</xdr:colOff>
                    <xdr:row>50</xdr:row>
                    <xdr:rowOff>38100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13</xdr:col>
                    <xdr:colOff>333375</xdr:colOff>
                    <xdr:row>52</xdr:row>
                    <xdr:rowOff>142875</xdr:rowOff>
                  </from>
                  <to>
                    <xdr:col>15</xdr:col>
                    <xdr:colOff>371475</xdr:colOff>
                    <xdr:row>54</xdr:row>
                    <xdr:rowOff>28575</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13</xdr:col>
                    <xdr:colOff>333375</xdr:colOff>
                    <xdr:row>50</xdr:row>
                    <xdr:rowOff>142875</xdr:rowOff>
                  </from>
                  <to>
                    <xdr:col>17</xdr:col>
                    <xdr:colOff>295275</xdr:colOff>
                    <xdr:row>52</xdr:row>
                    <xdr:rowOff>28575</xdr:rowOff>
                  </to>
                </anchor>
              </controlPr>
            </control>
          </mc:Choice>
        </mc:AlternateContent>
        <mc:AlternateContent xmlns:mc="http://schemas.openxmlformats.org/markup-compatibility/2006">
          <mc:Choice Requires="x14">
            <control shapeId="1038" r:id="rId16" name="Check Box 14">
              <controlPr defaultSize="0" autoFill="0" autoLine="0" autoPict="0" altText="Check here if the sponsor prohibits tuition in the budget.  Charges associated with Graduate Assistant tuition will become the responsibility of the PI, Department, and/or Division">
                <anchor moveWithCells="1">
                  <from>
                    <xdr:col>13</xdr:col>
                    <xdr:colOff>190500</xdr:colOff>
                    <xdr:row>22</xdr:row>
                    <xdr:rowOff>142875</xdr:rowOff>
                  </from>
                  <to>
                    <xdr:col>18</xdr:col>
                    <xdr:colOff>295275</xdr:colOff>
                    <xdr:row>28</xdr:row>
                    <xdr:rowOff>28575</xdr:rowOff>
                  </to>
                </anchor>
              </controlPr>
            </control>
          </mc:Choice>
        </mc:AlternateContent>
        <mc:AlternateContent xmlns:mc="http://schemas.openxmlformats.org/markup-compatibility/2006">
          <mc:Choice Requires="x14">
            <control shapeId="1039" r:id="rId17" name="Drop Down 15">
              <controlPr defaultSize="0" autoLine="0" autoPict="0">
                <anchor moveWithCells="1">
                  <from>
                    <xdr:col>7</xdr:col>
                    <xdr:colOff>371475</xdr:colOff>
                    <xdr:row>42</xdr:row>
                    <xdr:rowOff>142875</xdr:rowOff>
                  </from>
                  <to>
                    <xdr:col>11</xdr:col>
                    <xdr:colOff>180975</xdr:colOff>
                    <xdr:row>44</xdr:row>
                    <xdr:rowOff>66675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10A9C4CF-82C3-47AD-9092-3F5BE8055659}">
            <xm:f>'Drop-Down_Options'!$C$92=1</xm:f>
            <x14:dxf>
              <font>
                <color theme="2"/>
              </font>
              <fill>
                <patternFill>
                  <bgColor theme="2"/>
                </patternFill>
              </fill>
              <border>
                <left/>
                <right/>
                <top/>
                <bottom/>
                <vertical/>
                <horizontal/>
              </border>
            </x14:dxf>
          </x14:cfRule>
          <xm:sqref>F41:Q42</xm:sqref>
        </x14:conditionalFormatting>
        <x14:conditionalFormatting xmlns:xm="http://schemas.microsoft.com/office/excel/2006/main">
          <x14:cfRule type="expression" priority="2" id="{BD915C50-A1AE-45D7-96C9-9E8B89291A2E}">
            <xm:f>'Drop-Down_Options'!$C$92&lt;&gt;6</xm:f>
            <x14:dxf>
              <font>
                <color theme="2"/>
              </font>
              <fill>
                <patternFill>
                  <bgColor theme="2"/>
                </patternFill>
              </fill>
              <border>
                <left/>
                <right/>
                <top/>
                <bottom/>
                <vertical/>
                <horizontal/>
              </border>
            </x14:dxf>
          </x14:cfRule>
          <xm:sqref>M44:Q44</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C000"/>
    <pageSetUpPr fitToPage="1"/>
  </sheetPr>
  <dimension ref="B1:AV150"/>
  <sheetViews>
    <sheetView showGridLines="0" topLeftCell="A79" zoomScaleNormal="100" zoomScaleSheetLayoutView="90" workbookViewId="0">
      <selection activeCell="F111" sqref="F111:AJ111"/>
    </sheetView>
  </sheetViews>
  <sheetFormatPr defaultColWidth="9.28515625" defaultRowHeight="12.75" x14ac:dyDescent="0.2"/>
  <cols>
    <col min="1" max="2" width="0.7109375" customWidth="1"/>
    <col min="3" max="4" width="1.42578125" customWidth="1"/>
    <col min="5" max="27" width="3.7109375" customWidth="1"/>
    <col min="28" max="29" width="4.42578125" customWidth="1"/>
    <col min="30" max="34" width="4.28515625" customWidth="1"/>
    <col min="35" max="39" width="3.7109375" customWidth="1"/>
    <col min="40" max="42" width="7.28515625" customWidth="1"/>
    <col min="43" max="46" width="3.7109375" customWidth="1"/>
    <col min="47" max="47" width="2.28515625" customWidth="1"/>
    <col min="48" max="48" width="0.7109375" customWidth="1"/>
    <col min="49" max="53" width="3.7109375" customWidth="1"/>
  </cols>
  <sheetData>
    <row r="1" spans="2:48" ht="3.75" customHeight="1" thickBot="1" x14ac:dyDescent="0.25"/>
    <row r="2" spans="2:48" ht="5.0999999999999996" customHeight="1" thickBot="1" x14ac:dyDescent="0.25">
      <c r="B2" s="11"/>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12"/>
    </row>
    <row r="3" spans="2:48" x14ac:dyDescent="0.2">
      <c r="B3" s="10"/>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7" t="str">
        <f>'Project Data'!R3</f>
        <v xml:space="preserve">OSP Budget Revision Date: </v>
      </c>
      <c r="AR3" s="675">
        <f>Var_SpreadsheetRevisionDate</f>
        <v>46094</v>
      </c>
      <c r="AS3" s="675"/>
      <c r="AT3" s="675"/>
      <c r="AU3" s="676"/>
      <c r="AV3" s="10"/>
    </row>
    <row r="4" spans="2:48" x14ac:dyDescent="0.2">
      <c r="B4" s="10"/>
      <c r="C4" s="558" t="s">
        <v>25</v>
      </c>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559"/>
      <c r="AR4" s="559"/>
      <c r="AS4" s="559"/>
      <c r="AT4" s="559"/>
      <c r="AU4" s="560"/>
      <c r="AV4" s="10"/>
    </row>
    <row r="5" spans="2:48" x14ac:dyDescent="0.2">
      <c r="B5" s="10"/>
      <c r="C5" s="144"/>
      <c r="D5" s="144"/>
      <c r="E5" s="144"/>
      <c r="F5" s="144"/>
      <c r="G5" s="145" t="s">
        <v>0</v>
      </c>
      <c r="H5" s="144"/>
      <c r="I5" s="144"/>
      <c r="J5" s="144"/>
      <c r="K5" s="144"/>
      <c r="L5" s="144"/>
      <c r="M5" s="144"/>
      <c r="N5" s="144"/>
      <c r="O5" s="144"/>
      <c r="P5" s="144"/>
      <c r="Q5" s="144"/>
      <c r="R5" s="144"/>
      <c r="S5" s="144"/>
      <c r="T5" s="144"/>
      <c r="U5" s="144"/>
      <c r="V5" s="559">
        <f>IF(Data_ProjectStartDate&gt;=Var_EarliestProjectStartDate,TEXT(Data_ProjectStartDate," mmmm d, yyyy") &amp; " - " &amp; TEXT(DATE(YEAR(Data_ProjectStartDate)+1,MONTH(Data_ProjectStartDate),DAY(Data_ProjectStartDate)-1)," mmmm d, yyyy"),0)</f>
        <v>0</v>
      </c>
      <c r="W5" s="559"/>
      <c r="X5" s="559"/>
      <c r="Y5" s="559"/>
      <c r="Z5" s="559"/>
      <c r="AA5" s="559"/>
      <c r="AB5" s="559"/>
      <c r="AC5" s="559"/>
      <c r="AD5" s="559"/>
      <c r="AE5" s="559"/>
      <c r="AF5" s="559"/>
      <c r="AG5" s="568">
        <f>Data_ProjectTitle</f>
        <v>0</v>
      </c>
      <c r="AH5" s="568"/>
      <c r="AI5" s="568"/>
      <c r="AJ5" s="568"/>
      <c r="AK5" s="568"/>
      <c r="AL5" s="568"/>
      <c r="AM5" s="568"/>
      <c r="AN5" s="568"/>
      <c r="AO5" s="568"/>
      <c r="AP5" s="568"/>
      <c r="AQ5" s="568"/>
      <c r="AR5" s="568"/>
      <c r="AS5" s="568"/>
      <c r="AT5" s="568"/>
      <c r="AU5" s="144"/>
      <c r="AV5" s="10"/>
    </row>
    <row r="6" spans="2:48" ht="12.75" customHeight="1" x14ac:dyDescent="0.2">
      <c r="B6" s="10"/>
      <c r="C6" s="144"/>
      <c r="D6" s="144"/>
      <c r="E6" s="144"/>
      <c r="F6" s="144"/>
      <c r="G6" s="145" t="s">
        <v>471</v>
      </c>
      <c r="H6" s="144"/>
      <c r="I6" s="144"/>
      <c r="J6" s="144"/>
      <c r="K6" s="144"/>
      <c r="L6" s="144"/>
      <c r="M6" s="144"/>
      <c r="N6" s="144"/>
      <c r="O6" s="144"/>
      <c r="P6" s="144"/>
      <c r="Q6" s="144"/>
      <c r="R6" s="144"/>
      <c r="S6" s="144"/>
      <c r="T6" s="144"/>
      <c r="U6" s="145"/>
      <c r="V6" s="559">
        <f>Data_PIName</f>
        <v>0</v>
      </c>
      <c r="W6" s="559"/>
      <c r="X6" s="559"/>
      <c r="Y6" s="559"/>
      <c r="Z6" s="559"/>
      <c r="AA6" s="559"/>
      <c r="AB6" s="559"/>
      <c r="AC6" s="559"/>
      <c r="AD6" s="559"/>
      <c r="AE6" s="559"/>
      <c r="AF6" s="559"/>
      <c r="AG6" s="568"/>
      <c r="AH6" s="568"/>
      <c r="AI6" s="568"/>
      <c r="AJ6" s="568"/>
      <c r="AK6" s="568"/>
      <c r="AL6" s="568"/>
      <c r="AM6" s="568"/>
      <c r="AN6" s="568"/>
      <c r="AO6" s="568"/>
      <c r="AP6" s="568"/>
      <c r="AQ6" s="568"/>
      <c r="AR6" s="568"/>
      <c r="AS6" s="568"/>
      <c r="AT6" s="568"/>
      <c r="AU6" s="144" t="s">
        <v>167</v>
      </c>
      <c r="AV6" s="10"/>
    </row>
    <row r="7" spans="2:48" x14ac:dyDescent="0.2">
      <c r="B7" s="10"/>
      <c r="C7" s="146"/>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237"/>
      <c r="AE7" s="237"/>
      <c r="AF7" s="237"/>
      <c r="AG7" s="237"/>
      <c r="AH7" s="237"/>
      <c r="AI7" s="237"/>
      <c r="AJ7" s="237"/>
      <c r="AK7" s="237"/>
      <c r="AL7" s="237"/>
      <c r="AM7" s="237"/>
      <c r="AN7" s="237"/>
      <c r="AO7" s="237"/>
      <c r="AP7" s="237"/>
      <c r="AQ7" s="237"/>
      <c r="AR7" s="237"/>
      <c r="AS7" s="237"/>
      <c r="AT7" s="237"/>
      <c r="AU7" s="147"/>
      <c r="AV7" s="10"/>
    </row>
    <row r="8" spans="2:48" ht="12.75" customHeight="1" x14ac:dyDescent="0.2">
      <c r="B8" s="10"/>
      <c r="C8" s="136"/>
      <c r="D8" s="136"/>
      <c r="E8" s="136"/>
      <c r="F8" s="136"/>
      <c r="G8" s="136"/>
      <c r="H8" s="136"/>
      <c r="I8" s="136"/>
      <c r="J8" s="136"/>
      <c r="K8" s="136"/>
      <c r="L8" s="136"/>
      <c r="M8" s="136"/>
      <c r="N8" s="136"/>
      <c r="O8" s="136"/>
      <c r="P8" s="136"/>
      <c r="Q8" s="136"/>
      <c r="R8" s="570" t="str">
        <f>CONCATENATE("Please note: Post-docs, as exempt employees, must be paid $",Salary_MinimumFLSAPostDoc_Annual_Y1," annually (or $",Salary_MinimumFLSAPostDoc_Academic_Y1," per academic year) in order to meet UWM salary standards.  Please update the post-doc base salary below (indicated in red) to reflect these requirements.")</f>
        <v>Please note: Post-docs, as exempt employees, must be paid $47476 annually (or $38845 per academic year) in order to meet UWM salary standards.  Please update the post-doc base salary below (indicated in red) to reflect these requirements.</v>
      </c>
      <c r="S8" s="570"/>
      <c r="T8" s="570"/>
      <c r="U8" s="570"/>
      <c r="V8" s="570"/>
      <c r="W8" s="570"/>
      <c r="X8" s="570"/>
      <c r="Y8" s="570"/>
      <c r="Z8" s="570"/>
      <c r="AA8" s="570"/>
      <c r="AB8" s="570"/>
      <c r="AC8" s="570"/>
      <c r="AD8" s="570"/>
      <c r="AE8" s="570"/>
      <c r="AF8" s="570"/>
      <c r="AG8" s="570"/>
      <c r="AH8" s="570"/>
      <c r="AI8" s="570"/>
      <c r="AJ8" s="570"/>
      <c r="AK8" s="570"/>
      <c r="AL8" s="570"/>
      <c r="AM8" s="570"/>
      <c r="AN8" s="570"/>
      <c r="AO8" s="570"/>
      <c r="AP8" s="570"/>
      <c r="AQ8" s="570"/>
      <c r="AR8" s="570"/>
      <c r="AS8" s="570"/>
      <c r="AT8" s="570"/>
      <c r="AU8" s="136"/>
      <c r="AV8" s="10"/>
    </row>
    <row r="9" spans="2:48" ht="13.5" thickBot="1" x14ac:dyDescent="0.25">
      <c r="B9" s="10"/>
      <c r="C9" s="136"/>
      <c r="D9" s="141" t="s">
        <v>132</v>
      </c>
      <c r="E9" s="136"/>
      <c r="F9" s="136"/>
      <c r="G9" s="136"/>
      <c r="H9" s="136"/>
      <c r="I9" s="136"/>
      <c r="J9" s="136"/>
      <c r="K9" s="136"/>
      <c r="L9" s="136"/>
      <c r="M9" s="136"/>
      <c r="N9" s="136"/>
      <c r="O9" s="136"/>
      <c r="P9" s="136"/>
      <c r="Q9" s="136"/>
      <c r="R9" s="571"/>
      <c r="S9" s="571"/>
      <c r="T9" s="571"/>
      <c r="U9" s="571"/>
      <c r="V9" s="571"/>
      <c r="W9" s="571"/>
      <c r="X9" s="571"/>
      <c r="Y9" s="571"/>
      <c r="Z9" s="571"/>
      <c r="AA9" s="571"/>
      <c r="AB9" s="571"/>
      <c r="AC9" s="571"/>
      <c r="AD9" s="571"/>
      <c r="AE9" s="571"/>
      <c r="AF9" s="571"/>
      <c r="AG9" s="571"/>
      <c r="AH9" s="571"/>
      <c r="AI9" s="571"/>
      <c r="AJ9" s="571"/>
      <c r="AK9" s="571"/>
      <c r="AL9" s="571"/>
      <c r="AM9" s="571"/>
      <c r="AN9" s="571"/>
      <c r="AO9" s="571"/>
      <c r="AP9" s="571"/>
      <c r="AQ9" s="571"/>
      <c r="AR9" s="571"/>
      <c r="AS9" s="571"/>
      <c r="AT9" s="571"/>
      <c r="AU9" s="136"/>
      <c r="AV9" s="10"/>
    </row>
    <row r="10" spans="2:48" ht="28.5" customHeight="1" thickBot="1" x14ac:dyDescent="0.25">
      <c r="B10" s="10"/>
      <c r="C10" s="136"/>
      <c r="D10" s="136"/>
      <c r="E10" s="136"/>
      <c r="F10" s="561" t="s">
        <v>26</v>
      </c>
      <c r="G10" s="562"/>
      <c r="H10" s="562"/>
      <c r="I10" s="562"/>
      <c r="J10" s="562"/>
      <c r="K10" s="563"/>
      <c r="L10" s="564" t="s">
        <v>27</v>
      </c>
      <c r="M10" s="562"/>
      <c r="N10" s="563"/>
      <c r="O10" s="564" t="s">
        <v>28</v>
      </c>
      <c r="P10" s="562"/>
      <c r="Q10" s="562"/>
      <c r="R10" s="562"/>
      <c r="S10" s="562"/>
      <c r="T10" s="563"/>
      <c r="U10" s="564" t="s">
        <v>29</v>
      </c>
      <c r="V10" s="562"/>
      <c r="W10" s="562"/>
      <c r="X10" s="563"/>
      <c r="Y10" s="564" t="s">
        <v>48</v>
      </c>
      <c r="Z10" s="562"/>
      <c r="AA10" s="563"/>
      <c r="AB10" s="564" t="s">
        <v>30</v>
      </c>
      <c r="AC10" s="563"/>
      <c r="AD10" s="565" t="s">
        <v>49</v>
      </c>
      <c r="AE10" s="566"/>
      <c r="AF10" s="566"/>
      <c r="AG10" s="566" t="s">
        <v>31</v>
      </c>
      <c r="AH10" s="567"/>
      <c r="AI10" s="493" t="s">
        <v>32</v>
      </c>
      <c r="AJ10" s="493"/>
      <c r="AK10" s="493"/>
      <c r="AL10" s="493"/>
      <c r="AM10" s="493" t="s">
        <v>33</v>
      </c>
      <c r="AN10" s="493"/>
      <c r="AO10" s="564" t="s">
        <v>90</v>
      </c>
      <c r="AP10" s="563"/>
      <c r="AQ10" s="493" t="s">
        <v>34</v>
      </c>
      <c r="AR10" s="493"/>
      <c r="AS10" s="493"/>
      <c r="AT10" s="565"/>
      <c r="AU10" s="136"/>
      <c r="AV10" s="10"/>
    </row>
    <row r="11" spans="2:48" ht="18" customHeight="1" thickBot="1" x14ac:dyDescent="0.25">
      <c r="B11" s="10"/>
      <c r="C11" s="136"/>
      <c r="D11" s="136"/>
      <c r="E11" s="148" t="s">
        <v>91</v>
      </c>
      <c r="F11" s="543"/>
      <c r="G11" s="544"/>
      <c r="H11" s="544"/>
      <c r="I11" s="544"/>
      <c r="J11" s="544"/>
      <c r="K11" s="545"/>
      <c r="L11" s="112">
        <v>1</v>
      </c>
      <c r="M11" s="121"/>
      <c r="N11" s="122"/>
      <c r="O11" s="112">
        <v>1</v>
      </c>
      <c r="P11" s="121"/>
      <c r="Q11" s="121"/>
      <c r="R11" s="121"/>
      <c r="S11" s="121"/>
      <c r="T11" s="317" t="str">
        <f t="shared" ref="T11:T30" si="0">IF(AND(L11=4,OR(AND(O11=2,U11&lt;Salary_MinimumFLSAPostDoc_Academic_Y1),AND(O11=3,U11&lt;Salary_MinimumFLSAPostDoc_Annual_Y1))),1,"")</f>
        <v/>
      </c>
      <c r="U11" s="552"/>
      <c r="V11" s="553"/>
      <c r="W11" s="553"/>
      <c r="X11" s="554"/>
      <c r="Y11" s="112">
        <v>1</v>
      </c>
      <c r="Z11" s="115"/>
      <c r="AA11" s="116"/>
      <c r="AB11" s="550"/>
      <c r="AC11" s="551"/>
      <c r="AD11" s="548"/>
      <c r="AE11" s="549"/>
      <c r="AF11" s="549"/>
      <c r="AG11" s="546">
        <f t="shared" ref="AG11:AG30" si="1">AB11*AD11</f>
        <v>0</v>
      </c>
      <c r="AH11" s="547"/>
      <c r="AI11" s="555">
        <f t="shared" ref="AI11:AI30" si="2">IF(OR(L11&lt;2,O11&lt;2),0,IF(OR(O11=4,O11=5),U11*2080/12*AB11*AD11,(U11/(CHOOSE(O11,0,9,12,0,0))*AB11*AD11)))</f>
        <v>0</v>
      </c>
      <c r="AJ11" s="556"/>
      <c r="AK11" s="556"/>
      <c r="AL11" s="557"/>
      <c r="AM11" s="579">
        <f>IF(OR(L11&lt;2,O11&lt;2),0,IF(L11=4,FringeRate_Y1_PostDoc,CHOOSE(O11,0,FringeRate_Y1_Faculty,FringeRate_Y1_Faculty,FringeRate_Y1_Classified,FringeRate_Y1_LTE)))</f>
        <v>0</v>
      </c>
      <c r="AN11" s="580"/>
      <c r="AO11" s="541">
        <f>AI11*AM11</f>
        <v>0</v>
      </c>
      <c r="AP11" s="542"/>
      <c r="AQ11" s="555">
        <f>AI11+AO11</f>
        <v>0</v>
      </c>
      <c r="AR11" s="556"/>
      <c r="AS11" s="556"/>
      <c r="AT11" s="569"/>
      <c r="AU11" s="136"/>
      <c r="AV11" s="10"/>
    </row>
    <row r="12" spans="2:48" ht="18" customHeight="1" thickBot="1" x14ac:dyDescent="0.25">
      <c r="B12" s="10"/>
      <c r="C12" s="136"/>
      <c r="D12" s="136"/>
      <c r="E12" s="148" t="s">
        <v>92</v>
      </c>
      <c r="F12" s="509"/>
      <c r="G12" s="510"/>
      <c r="H12" s="510"/>
      <c r="I12" s="510"/>
      <c r="J12" s="510"/>
      <c r="K12" s="511"/>
      <c r="L12" s="113">
        <v>1</v>
      </c>
      <c r="M12" s="123"/>
      <c r="N12" s="124"/>
      <c r="O12" s="113">
        <v>1</v>
      </c>
      <c r="P12" s="123"/>
      <c r="Q12" s="123"/>
      <c r="R12" s="123"/>
      <c r="S12" s="123"/>
      <c r="T12" s="317" t="str">
        <f t="shared" si="0"/>
        <v/>
      </c>
      <c r="U12" s="522"/>
      <c r="V12" s="523"/>
      <c r="W12" s="523"/>
      <c r="X12" s="524"/>
      <c r="Y12" s="113">
        <v>1</v>
      </c>
      <c r="Z12" s="117"/>
      <c r="AA12" s="118"/>
      <c r="AB12" s="390"/>
      <c r="AC12" s="392"/>
      <c r="AD12" s="495"/>
      <c r="AE12" s="496"/>
      <c r="AF12" s="496"/>
      <c r="AG12" s="500">
        <f t="shared" si="1"/>
        <v>0</v>
      </c>
      <c r="AH12" s="501"/>
      <c r="AI12" s="483">
        <f t="shared" si="2"/>
        <v>0</v>
      </c>
      <c r="AJ12" s="484"/>
      <c r="AK12" s="484"/>
      <c r="AL12" s="499"/>
      <c r="AM12" s="497">
        <f t="shared" ref="AM12:AM30" si="3">IF(OR(L12&lt;2,O12&lt;2),0,IF(L12=4,FringeRate_Y1_PostDoc,CHOOSE(O12,0,FringeRate_Y1_Faculty,FringeRate_Y1_Faculty,FringeRate_Y1_Classified,FringeRate_Y1_LTE)))</f>
        <v>0</v>
      </c>
      <c r="AN12" s="498"/>
      <c r="AO12" s="489">
        <f t="shared" ref="AO12:AO30" si="4">AI12*AM12</f>
        <v>0</v>
      </c>
      <c r="AP12" s="490"/>
      <c r="AQ12" s="483">
        <f t="shared" ref="AQ12:AQ30" si="5">AI12+AO12</f>
        <v>0</v>
      </c>
      <c r="AR12" s="484"/>
      <c r="AS12" s="484"/>
      <c r="AT12" s="485"/>
      <c r="AU12" s="136"/>
      <c r="AV12" s="10"/>
    </row>
    <row r="13" spans="2:48" ht="18" customHeight="1" thickBot="1" x14ac:dyDescent="0.25">
      <c r="B13" s="10"/>
      <c r="C13" s="136"/>
      <c r="D13" s="136"/>
      <c r="E13" s="148" t="s">
        <v>93</v>
      </c>
      <c r="F13" s="509"/>
      <c r="G13" s="510"/>
      <c r="H13" s="510"/>
      <c r="I13" s="510"/>
      <c r="J13" s="510"/>
      <c r="K13" s="511"/>
      <c r="L13" s="113">
        <v>1</v>
      </c>
      <c r="M13" s="123"/>
      <c r="N13" s="124"/>
      <c r="O13" s="113">
        <v>1</v>
      </c>
      <c r="P13" s="123"/>
      <c r="Q13" s="123"/>
      <c r="R13" s="123"/>
      <c r="S13" s="123"/>
      <c r="T13" s="317" t="str">
        <f t="shared" si="0"/>
        <v/>
      </c>
      <c r="U13" s="522"/>
      <c r="V13" s="523"/>
      <c r="W13" s="523"/>
      <c r="X13" s="524"/>
      <c r="Y13" s="113">
        <v>1</v>
      </c>
      <c r="Z13" s="117"/>
      <c r="AA13" s="118"/>
      <c r="AB13" s="390"/>
      <c r="AC13" s="392"/>
      <c r="AD13" s="495"/>
      <c r="AE13" s="496"/>
      <c r="AF13" s="496"/>
      <c r="AG13" s="500">
        <f t="shared" si="1"/>
        <v>0</v>
      </c>
      <c r="AH13" s="501"/>
      <c r="AI13" s="483">
        <f t="shared" si="2"/>
        <v>0</v>
      </c>
      <c r="AJ13" s="484"/>
      <c r="AK13" s="484"/>
      <c r="AL13" s="499"/>
      <c r="AM13" s="497">
        <f t="shared" si="3"/>
        <v>0</v>
      </c>
      <c r="AN13" s="498"/>
      <c r="AO13" s="489">
        <f t="shared" si="4"/>
        <v>0</v>
      </c>
      <c r="AP13" s="490"/>
      <c r="AQ13" s="483">
        <f t="shared" si="5"/>
        <v>0</v>
      </c>
      <c r="AR13" s="484"/>
      <c r="AS13" s="484"/>
      <c r="AT13" s="485"/>
      <c r="AU13" s="136"/>
      <c r="AV13" s="10"/>
    </row>
    <row r="14" spans="2:48" ht="18" customHeight="1" thickBot="1" x14ac:dyDescent="0.25">
      <c r="B14" s="10"/>
      <c r="C14" s="136"/>
      <c r="D14" s="136"/>
      <c r="E14" s="148" t="s">
        <v>94</v>
      </c>
      <c r="F14" s="509"/>
      <c r="G14" s="510"/>
      <c r="H14" s="510"/>
      <c r="I14" s="510"/>
      <c r="J14" s="510"/>
      <c r="K14" s="511"/>
      <c r="L14" s="113">
        <v>1</v>
      </c>
      <c r="M14" s="123"/>
      <c r="N14" s="124"/>
      <c r="O14" s="113">
        <v>1</v>
      </c>
      <c r="P14" s="123"/>
      <c r="Q14" s="123"/>
      <c r="R14" s="123"/>
      <c r="S14" s="123"/>
      <c r="T14" s="317" t="str">
        <f t="shared" si="0"/>
        <v/>
      </c>
      <c r="U14" s="522"/>
      <c r="V14" s="523"/>
      <c r="W14" s="523"/>
      <c r="X14" s="524"/>
      <c r="Y14" s="113">
        <v>1</v>
      </c>
      <c r="Z14" s="117"/>
      <c r="AA14" s="118"/>
      <c r="AB14" s="390"/>
      <c r="AC14" s="392"/>
      <c r="AD14" s="495"/>
      <c r="AE14" s="496"/>
      <c r="AF14" s="496"/>
      <c r="AG14" s="500">
        <f t="shared" si="1"/>
        <v>0</v>
      </c>
      <c r="AH14" s="501"/>
      <c r="AI14" s="483">
        <f t="shared" si="2"/>
        <v>0</v>
      </c>
      <c r="AJ14" s="484"/>
      <c r="AK14" s="484"/>
      <c r="AL14" s="499"/>
      <c r="AM14" s="497">
        <f t="shared" si="3"/>
        <v>0</v>
      </c>
      <c r="AN14" s="498"/>
      <c r="AO14" s="489">
        <f t="shared" si="4"/>
        <v>0</v>
      </c>
      <c r="AP14" s="490"/>
      <c r="AQ14" s="483">
        <f t="shared" si="5"/>
        <v>0</v>
      </c>
      <c r="AR14" s="484"/>
      <c r="AS14" s="484"/>
      <c r="AT14" s="485"/>
      <c r="AU14" s="136"/>
      <c r="AV14" s="10"/>
    </row>
    <row r="15" spans="2:48" ht="18" customHeight="1" thickBot="1" x14ac:dyDescent="0.25">
      <c r="B15" s="10"/>
      <c r="C15" s="136"/>
      <c r="D15" s="136"/>
      <c r="E15" s="148" t="s">
        <v>95</v>
      </c>
      <c r="F15" s="509"/>
      <c r="G15" s="510"/>
      <c r="H15" s="510"/>
      <c r="I15" s="510"/>
      <c r="J15" s="510"/>
      <c r="K15" s="511"/>
      <c r="L15" s="113">
        <v>1</v>
      </c>
      <c r="M15" s="123"/>
      <c r="N15" s="124"/>
      <c r="O15" s="113">
        <v>1</v>
      </c>
      <c r="P15" s="123"/>
      <c r="Q15" s="123"/>
      <c r="R15" s="123"/>
      <c r="S15" s="123"/>
      <c r="T15" s="317" t="str">
        <f t="shared" si="0"/>
        <v/>
      </c>
      <c r="U15" s="522"/>
      <c r="V15" s="523"/>
      <c r="W15" s="523"/>
      <c r="X15" s="524"/>
      <c r="Y15" s="113">
        <v>1</v>
      </c>
      <c r="Z15" s="117"/>
      <c r="AA15" s="118"/>
      <c r="AB15" s="390"/>
      <c r="AC15" s="392"/>
      <c r="AD15" s="495"/>
      <c r="AE15" s="496"/>
      <c r="AF15" s="496"/>
      <c r="AG15" s="500">
        <f t="shared" si="1"/>
        <v>0</v>
      </c>
      <c r="AH15" s="501"/>
      <c r="AI15" s="483">
        <f t="shared" si="2"/>
        <v>0</v>
      </c>
      <c r="AJ15" s="484"/>
      <c r="AK15" s="484"/>
      <c r="AL15" s="499"/>
      <c r="AM15" s="497">
        <f t="shared" si="3"/>
        <v>0</v>
      </c>
      <c r="AN15" s="498"/>
      <c r="AO15" s="489">
        <f t="shared" si="4"/>
        <v>0</v>
      </c>
      <c r="AP15" s="490"/>
      <c r="AQ15" s="483">
        <f t="shared" si="5"/>
        <v>0</v>
      </c>
      <c r="AR15" s="484"/>
      <c r="AS15" s="484"/>
      <c r="AT15" s="485"/>
      <c r="AU15" s="136"/>
      <c r="AV15" s="10"/>
    </row>
    <row r="16" spans="2:48" ht="18" customHeight="1" thickBot="1" x14ac:dyDescent="0.25">
      <c r="B16" s="10"/>
      <c r="C16" s="136"/>
      <c r="D16" s="136"/>
      <c r="E16" s="148" t="s">
        <v>96</v>
      </c>
      <c r="F16" s="509"/>
      <c r="G16" s="510"/>
      <c r="H16" s="510"/>
      <c r="I16" s="510"/>
      <c r="J16" s="510"/>
      <c r="K16" s="511"/>
      <c r="L16" s="113">
        <v>1</v>
      </c>
      <c r="M16" s="123"/>
      <c r="N16" s="124"/>
      <c r="O16" s="113">
        <v>1</v>
      </c>
      <c r="P16" s="123"/>
      <c r="Q16" s="123"/>
      <c r="R16" s="123"/>
      <c r="S16" s="123"/>
      <c r="T16" s="317" t="str">
        <f t="shared" si="0"/>
        <v/>
      </c>
      <c r="U16" s="522"/>
      <c r="V16" s="523"/>
      <c r="W16" s="523"/>
      <c r="X16" s="524"/>
      <c r="Y16" s="113">
        <v>1</v>
      </c>
      <c r="Z16" s="117"/>
      <c r="AA16" s="118"/>
      <c r="AB16" s="390"/>
      <c r="AC16" s="392"/>
      <c r="AD16" s="495"/>
      <c r="AE16" s="496"/>
      <c r="AF16" s="496"/>
      <c r="AG16" s="500">
        <f t="shared" si="1"/>
        <v>0</v>
      </c>
      <c r="AH16" s="501"/>
      <c r="AI16" s="483">
        <f t="shared" si="2"/>
        <v>0</v>
      </c>
      <c r="AJ16" s="484"/>
      <c r="AK16" s="484"/>
      <c r="AL16" s="499"/>
      <c r="AM16" s="497">
        <f t="shared" si="3"/>
        <v>0</v>
      </c>
      <c r="AN16" s="498"/>
      <c r="AO16" s="489">
        <f t="shared" si="4"/>
        <v>0</v>
      </c>
      <c r="AP16" s="490"/>
      <c r="AQ16" s="483">
        <f t="shared" si="5"/>
        <v>0</v>
      </c>
      <c r="AR16" s="484"/>
      <c r="AS16" s="484"/>
      <c r="AT16" s="485"/>
      <c r="AU16" s="136"/>
      <c r="AV16" s="10"/>
    </row>
    <row r="17" spans="2:48" ht="18" customHeight="1" thickBot="1" x14ac:dyDescent="0.25">
      <c r="B17" s="10"/>
      <c r="C17" s="136"/>
      <c r="D17" s="136"/>
      <c r="E17" s="148" t="s">
        <v>97</v>
      </c>
      <c r="F17" s="509"/>
      <c r="G17" s="510"/>
      <c r="H17" s="510"/>
      <c r="I17" s="510"/>
      <c r="J17" s="510"/>
      <c r="K17" s="511"/>
      <c r="L17" s="113">
        <v>1</v>
      </c>
      <c r="M17" s="123"/>
      <c r="N17" s="124"/>
      <c r="O17" s="113">
        <v>1</v>
      </c>
      <c r="P17" s="123"/>
      <c r="Q17" s="123"/>
      <c r="R17" s="123"/>
      <c r="S17" s="123"/>
      <c r="T17" s="317" t="str">
        <f t="shared" si="0"/>
        <v/>
      </c>
      <c r="U17" s="522"/>
      <c r="V17" s="523"/>
      <c r="W17" s="523"/>
      <c r="X17" s="524"/>
      <c r="Y17" s="113">
        <v>1</v>
      </c>
      <c r="Z17" s="117"/>
      <c r="AA17" s="118"/>
      <c r="AB17" s="390"/>
      <c r="AC17" s="392"/>
      <c r="AD17" s="495"/>
      <c r="AE17" s="496"/>
      <c r="AF17" s="496"/>
      <c r="AG17" s="500">
        <f t="shared" si="1"/>
        <v>0</v>
      </c>
      <c r="AH17" s="501"/>
      <c r="AI17" s="483">
        <f t="shared" si="2"/>
        <v>0</v>
      </c>
      <c r="AJ17" s="484"/>
      <c r="AK17" s="484"/>
      <c r="AL17" s="499"/>
      <c r="AM17" s="497">
        <f t="shared" si="3"/>
        <v>0</v>
      </c>
      <c r="AN17" s="498"/>
      <c r="AO17" s="489">
        <f t="shared" si="4"/>
        <v>0</v>
      </c>
      <c r="AP17" s="490"/>
      <c r="AQ17" s="483">
        <f t="shared" si="5"/>
        <v>0</v>
      </c>
      <c r="AR17" s="484"/>
      <c r="AS17" s="484"/>
      <c r="AT17" s="485"/>
      <c r="AU17" s="136"/>
      <c r="AV17" s="10"/>
    </row>
    <row r="18" spans="2:48" ht="18" customHeight="1" thickBot="1" x14ac:dyDescent="0.25">
      <c r="B18" s="10"/>
      <c r="C18" s="136"/>
      <c r="D18" s="136"/>
      <c r="E18" s="148" t="s">
        <v>98</v>
      </c>
      <c r="F18" s="509"/>
      <c r="G18" s="510"/>
      <c r="H18" s="510"/>
      <c r="I18" s="510"/>
      <c r="J18" s="510"/>
      <c r="K18" s="511"/>
      <c r="L18" s="113">
        <v>1</v>
      </c>
      <c r="M18" s="123"/>
      <c r="N18" s="124"/>
      <c r="O18" s="113">
        <v>1</v>
      </c>
      <c r="P18" s="123"/>
      <c r="Q18" s="123"/>
      <c r="R18" s="123"/>
      <c r="S18" s="123"/>
      <c r="T18" s="317" t="str">
        <f t="shared" si="0"/>
        <v/>
      </c>
      <c r="U18" s="522"/>
      <c r="V18" s="523"/>
      <c r="W18" s="523"/>
      <c r="X18" s="524"/>
      <c r="Y18" s="113">
        <v>1</v>
      </c>
      <c r="Z18" s="117"/>
      <c r="AA18" s="118"/>
      <c r="AB18" s="390"/>
      <c r="AC18" s="392"/>
      <c r="AD18" s="495"/>
      <c r="AE18" s="496"/>
      <c r="AF18" s="496"/>
      <c r="AG18" s="500">
        <f t="shared" si="1"/>
        <v>0</v>
      </c>
      <c r="AH18" s="501"/>
      <c r="AI18" s="483">
        <f t="shared" si="2"/>
        <v>0</v>
      </c>
      <c r="AJ18" s="484"/>
      <c r="AK18" s="484"/>
      <c r="AL18" s="499"/>
      <c r="AM18" s="497">
        <f t="shared" si="3"/>
        <v>0</v>
      </c>
      <c r="AN18" s="498"/>
      <c r="AO18" s="489">
        <f t="shared" si="4"/>
        <v>0</v>
      </c>
      <c r="AP18" s="490"/>
      <c r="AQ18" s="483">
        <f t="shared" si="5"/>
        <v>0</v>
      </c>
      <c r="AR18" s="484"/>
      <c r="AS18" s="484"/>
      <c r="AT18" s="485"/>
      <c r="AU18" s="136"/>
      <c r="AV18" s="10"/>
    </row>
    <row r="19" spans="2:48" ht="18" customHeight="1" thickBot="1" x14ac:dyDescent="0.25">
      <c r="B19" s="10"/>
      <c r="C19" s="136"/>
      <c r="D19" s="136"/>
      <c r="E19" s="148" t="s">
        <v>99</v>
      </c>
      <c r="F19" s="509"/>
      <c r="G19" s="510"/>
      <c r="H19" s="510"/>
      <c r="I19" s="510"/>
      <c r="J19" s="510"/>
      <c r="K19" s="511"/>
      <c r="L19" s="113">
        <v>1</v>
      </c>
      <c r="M19" s="123"/>
      <c r="N19" s="124"/>
      <c r="O19" s="113">
        <v>1</v>
      </c>
      <c r="P19" s="123"/>
      <c r="Q19" s="123"/>
      <c r="R19" s="123"/>
      <c r="S19" s="123"/>
      <c r="T19" s="317" t="str">
        <f t="shared" si="0"/>
        <v/>
      </c>
      <c r="U19" s="522"/>
      <c r="V19" s="523"/>
      <c r="W19" s="523"/>
      <c r="X19" s="524"/>
      <c r="Y19" s="113">
        <v>1</v>
      </c>
      <c r="Z19" s="117"/>
      <c r="AA19" s="118"/>
      <c r="AB19" s="390"/>
      <c r="AC19" s="392"/>
      <c r="AD19" s="495"/>
      <c r="AE19" s="496"/>
      <c r="AF19" s="496"/>
      <c r="AG19" s="500">
        <f t="shared" si="1"/>
        <v>0</v>
      </c>
      <c r="AH19" s="501"/>
      <c r="AI19" s="483">
        <f t="shared" si="2"/>
        <v>0</v>
      </c>
      <c r="AJ19" s="484"/>
      <c r="AK19" s="484"/>
      <c r="AL19" s="499"/>
      <c r="AM19" s="497">
        <f t="shared" si="3"/>
        <v>0</v>
      </c>
      <c r="AN19" s="498"/>
      <c r="AO19" s="489">
        <f t="shared" si="4"/>
        <v>0</v>
      </c>
      <c r="AP19" s="490"/>
      <c r="AQ19" s="483">
        <f t="shared" si="5"/>
        <v>0</v>
      </c>
      <c r="AR19" s="484"/>
      <c r="AS19" s="484"/>
      <c r="AT19" s="485"/>
      <c r="AU19" s="136"/>
      <c r="AV19" s="10"/>
    </row>
    <row r="20" spans="2:48" ht="18" customHeight="1" thickBot="1" x14ac:dyDescent="0.25">
      <c r="B20" s="10"/>
      <c r="C20" s="136"/>
      <c r="D20" s="136"/>
      <c r="E20" s="148" t="s">
        <v>141</v>
      </c>
      <c r="F20" s="509"/>
      <c r="G20" s="510"/>
      <c r="H20" s="510"/>
      <c r="I20" s="510"/>
      <c r="J20" s="510"/>
      <c r="K20" s="511"/>
      <c r="L20" s="113">
        <v>1</v>
      </c>
      <c r="M20" s="123"/>
      <c r="N20" s="124"/>
      <c r="O20" s="113">
        <v>1</v>
      </c>
      <c r="P20" s="123"/>
      <c r="Q20" s="123"/>
      <c r="R20" s="123"/>
      <c r="S20" s="123"/>
      <c r="T20" s="317" t="str">
        <f t="shared" si="0"/>
        <v/>
      </c>
      <c r="U20" s="522"/>
      <c r="V20" s="523"/>
      <c r="W20" s="523"/>
      <c r="X20" s="524"/>
      <c r="Y20" s="113">
        <v>1</v>
      </c>
      <c r="Z20" s="117"/>
      <c r="AA20" s="118"/>
      <c r="AB20" s="390"/>
      <c r="AC20" s="392"/>
      <c r="AD20" s="495"/>
      <c r="AE20" s="496"/>
      <c r="AF20" s="496"/>
      <c r="AG20" s="500">
        <f t="shared" si="1"/>
        <v>0</v>
      </c>
      <c r="AH20" s="501"/>
      <c r="AI20" s="483">
        <f t="shared" si="2"/>
        <v>0</v>
      </c>
      <c r="AJ20" s="484"/>
      <c r="AK20" s="484"/>
      <c r="AL20" s="499"/>
      <c r="AM20" s="497">
        <f t="shared" si="3"/>
        <v>0</v>
      </c>
      <c r="AN20" s="498"/>
      <c r="AO20" s="489">
        <f t="shared" si="4"/>
        <v>0</v>
      </c>
      <c r="AP20" s="490"/>
      <c r="AQ20" s="483">
        <f t="shared" si="5"/>
        <v>0</v>
      </c>
      <c r="AR20" s="484"/>
      <c r="AS20" s="484"/>
      <c r="AT20" s="485"/>
      <c r="AU20" s="136"/>
      <c r="AV20" s="10"/>
    </row>
    <row r="21" spans="2:48" ht="18" customHeight="1" thickBot="1" x14ac:dyDescent="0.25">
      <c r="B21" s="10"/>
      <c r="C21" s="136"/>
      <c r="D21" s="136"/>
      <c r="E21" s="148" t="s">
        <v>100</v>
      </c>
      <c r="F21" s="509"/>
      <c r="G21" s="510"/>
      <c r="H21" s="510"/>
      <c r="I21" s="510"/>
      <c r="J21" s="510"/>
      <c r="K21" s="511"/>
      <c r="L21" s="113">
        <v>1</v>
      </c>
      <c r="M21" s="123"/>
      <c r="N21" s="124"/>
      <c r="O21" s="113">
        <v>1</v>
      </c>
      <c r="P21" s="123"/>
      <c r="Q21" s="123"/>
      <c r="R21" s="123"/>
      <c r="S21" s="123"/>
      <c r="T21" s="317" t="str">
        <f t="shared" si="0"/>
        <v/>
      </c>
      <c r="U21" s="522"/>
      <c r="V21" s="523"/>
      <c r="W21" s="523"/>
      <c r="X21" s="524"/>
      <c r="Y21" s="113">
        <v>1</v>
      </c>
      <c r="Z21" s="117"/>
      <c r="AA21" s="118"/>
      <c r="AB21" s="390"/>
      <c r="AC21" s="392"/>
      <c r="AD21" s="495"/>
      <c r="AE21" s="496"/>
      <c r="AF21" s="496"/>
      <c r="AG21" s="500">
        <f t="shared" si="1"/>
        <v>0</v>
      </c>
      <c r="AH21" s="501"/>
      <c r="AI21" s="483">
        <f t="shared" si="2"/>
        <v>0</v>
      </c>
      <c r="AJ21" s="484"/>
      <c r="AK21" s="484"/>
      <c r="AL21" s="499"/>
      <c r="AM21" s="497">
        <f t="shared" si="3"/>
        <v>0</v>
      </c>
      <c r="AN21" s="498"/>
      <c r="AO21" s="489">
        <f t="shared" si="4"/>
        <v>0</v>
      </c>
      <c r="AP21" s="490"/>
      <c r="AQ21" s="483">
        <f t="shared" si="5"/>
        <v>0</v>
      </c>
      <c r="AR21" s="484"/>
      <c r="AS21" s="484"/>
      <c r="AT21" s="485"/>
      <c r="AU21" s="136"/>
      <c r="AV21" s="10"/>
    </row>
    <row r="22" spans="2:48" ht="18" customHeight="1" thickBot="1" x14ac:dyDescent="0.25">
      <c r="B22" s="10"/>
      <c r="C22" s="136"/>
      <c r="D22" s="136"/>
      <c r="E22" s="148" t="s">
        <v>101</v>
      </c>
      <c r="F22" s="509"/>
      <c r="G22" s="510"/>
      <c r="H22" s="510"/>
      <c r="I22" s="510"/>
      <c r="J22" s="510"/>
      <c r="K22" s="511"/>
      <c r="L22" s="113">
        <v>1</v>
      </c>
      <c r="M22" s="123"/>
      <c r="N22" s="124"/>
      <c r="O22" s="113">
        <v>1</v>
      </c>
      <c r="P22" s="123"/>
      <c r="Q22" s="123"/>
      <c r="R22" s="123"/>
      <c r="S22" s="123"/>
      <c r="T22" s="317" t="str">
        <f t="shared" si="0"/>
        <v/>
      </c>
      <c r="U22" s="522"/>
      <c r="V22" s="523"/>
      <c r="W22" s="523"/>
      <c r="X22" s="524"/>
      <c r="Y22" s="113">
        <v>1</v>
      </c>
      <c r="Z22" s="117"/>
      <c r="AA22" s="118"/>
      <c r="AB22" s="390"/>
      <c r="AC22" s="392"/>
      <c r="AD22" s="495"/>
      <c r="AE22" s="496"/>
      <c r="AF22" s="496"/>
      <c r="AG22" s="500">
        <f t="shared" si="1"/>
        <v>0</v>
      </c>
      <c r="AH22" s="501"/>
      <c r="AI22" s="483">
        <f t="shared" si="2"/>
        <v>0</v>
      </c>
      <c r="AJ22" s="484"/>
      <c r="AK22" s="484"/>
      <c r="AL22" s="499"/>
      <c r="AM22" s="497">
        <f t="shared" si="3"/>
        <v>0</v>
      </c>
      <c r="AN22" s="498"/>
      <c r="AO22" s="489">
        <f t="shared" si="4"/>
        <v>0</v>
      </c>
      <c r="AP22" s="490"/>
      <c r="AQ22" s="483">
        <f t="shared" si="5"/>
        <v>0</v>
      </c>
      <c r="AR22" s="484"/>
      <c r="AS22" s="484"/>
      <c r="AT22" s="485"/>
      <c r="AU22" s="136"/>
      <c r="AV22" s="10"/>
    </row>
    <row r="23" spans="2:48" ht="18" customHeight="1" thickBot="1" x14ac:dyDescent="0.25">
      <c r="B23" s="10"/>
      <c r="C23" s="136"/>
      <c r="D23" s="136"/>
      <c r="E23" s="148" t="s">
        <v>102</v>
      </c>
      <c r="F23" s="509"/>
      <c r="G23" s="510"/>
      <c r="H23" s="510"/>
      <c r="I23" s="510"/>
      <c r="J23" s="510"/>
      <c r="K23" s="511"/>
      <c r="L23" s="113">
        <v>1</v>
      </c>
      <c r="M23" s="123"/>
      <c r="N23" s="124"/>
      <c r="O23" s="113">
        <v>1</v>
      </c>
      <c r="P23" s="123"/>
      <c r="Q23" s="123"/>
      <c r="R23" s="123"/>
      <c r="S23" s="123"/>
      <c r="T23" s="317" t="str">
        <f t="shared" si="0"/>
        <v/>
      </c>
      <c r="U23" s="522"/>
      <c r="V23" s="523"/>
      <c r="W23" s="523"/>
      <c r="X23" s="524"/>
      <c r="Y23" s="113">
        <v>1</v>
      </c>
      <c r="Z23" s="117"/>
      <c r="AA23" s="118"/>
      <c r="AB23" s="390"/>
      <c r="AC23" s="392"/>
      <c r="AD23" s="495"/>
      <c r="AE23" s="496"/>
      <c r="AF23" s="496"/>
      <c r="AG23" s="500">
        <f t="shared" si="1"/>
        <v>0</v>
      </c>
      <c r="AH23" s="501"/>
      <c r="AI23" s="483">
        <f t="shared" si="2"/>
        <v>0</v>
      </c>
      <c r="AJ23" s="484"/>
      <c r="AK23" s="484"/>
      <c r="AL23" s="499"/>
      <c r="AM23" s="497">
        <f t="shared" si="3"/>
        <v>0</v>
      </c>
      <c r="AN23" s="498"/>
      <c r="AO23" s="489">
        <f t="shared" si="4"/>
        <v>0</v>
      </c>
      <c r="AP23" s="490"/>
      <c r="AQ23" s="483">
        <f t="shared" si="5"/>
        <v>0</v>
      </c>
      <c r="AR23" s="484"/>
      <c r="AS23" s="484"/>
      <c r="AT23" s="485"/>
      <c r="AU23" s="136"/>
      <c r="AV23" s="10"/>
    </row>
    <row r="24" spans="2:48" ht="18" customHeight="1" thickBot="1" x14ac:dyDescent="0.25">
      <c r="B24" s="10"/>
      <c r="C24" s="136"/>
      <c r="D24" s="136"/>
      <c r="E24" s="148" t="s">
        <v>103</v>
      </c>
      <c r="F24" s="509"/>
      <c r="G24" s="510"/>
      <c r="H24" s="510"/>
      <c r="I24" s="510"/>
      <c r="J24" s="510"/>
      <c r="K24" s="511"/>
      <c r="L24" s="113">
        <v>1</v>
      </c>
      <c r="M24" s="123"/>
      <c r="N24" s="124"/>
      <c r="O24" s="113">
        <v>1</v>
      </c>
      <c r="P24" s="123"/>
      <c r="Q24" s="123"/>
      <c r="R24" s="123"/>
      <c r="S24" s="123"/>
      <c r="T24" s="317" t="str">
        <f t="shared" si="0"/>
        <v/>
      </c>
      <c r="U24" s="522"/>
      <c r="V24" s="523"/>
      <c r="W24" s="523"/>
      <c r="X24" s="524"/>
      <c r="Y24" s="113">
        <v>1</v>
      </c>
      <c r="Z24" s="117"/>
      <c r="AA24" s="118"/>
      <c r="AB24" s="390"/>
      <c r="AC24" s="392"/>
      <c r="AD24" s="495"/>
      <c r="AE24" s="496"/>
      <c r="AF24" s="496"/>
      <c r="AG24" s="500">
        <f t="shared" si="1"/>
        <v>0</v>
      </c>
      <c r="AH24" s="501"/>
      <c r="AI24" s="483">
        <f t="shared" si="2"/>
        <v>0</v>
      </c>
      <c r="AJ24" s="484"/>
      <c r="AK24" s="484"/>
      <c r="AL24" s="499"/>
      <c r="AM24" s="497">
        <f t="shared" si="3"/>
        <v>0</v>
      </c>
      <c r="AN24" s="498"/>
      <c r="AO24" s="489">
        <f t="shared" si="4"/>
        <v>0</v>
      </c>
      <c r="AP24" s="490"/>
      <c r="AQ24" s="483">
        <f t="shared" si="5"/>
        <v>0</v>
      </c>
      <c r="AR24" s="484"/>
      <c r="AS24" s="484"/>
      <c r="AT24" s="485"/>
      <c r="AU24" s="136"/>
      <c r="AV24" s="10"/>
    </row>
    <row r="25" spans="2:48" ht="18" customHeight="1" thickBot="1" x14ac:dyDescent="0.25">
      <c r="B25" s="10"/>
      <c r="C25" s="136"/>
      <c r="D25" s="136"/>
      <c r="E25" s="148" t="s">
        <v>104</v>
      </c>
      <c r="F25" s="509"/>
      <c r="G25" s="510"/>
      <c r="H25" s="510"/>
      <c r="I25" s="510"/>
      <c r="J25" s="510"/>
      <c r="K25" s="511"/>
      <c r="L25" s="113">
        <v>1</v>
      </c>
      <c r="M25" s="123"/>
      <c r="N25" s="124"/>
      <c r="O25" s="113">
        <v>1</v>
      </c>
      <c r="P25" s="123"/>
      <c r="Q25" s="123"/>
      <c r="R25" s="123"/>
      <c r="S25" s="123"/>
      <c r="T25" s="317" t="str">
        <f t="shared" si="0"/>
        <v/>
      </c>
      <c r="U25" s="522"/>
      <c r="V25" s="523"/>
      <c r="W25" s="523"/>
      <c r="X25" s="524"/>
      <c r="Y25" s="113">
        <v>1</v>
      </c>
      <c r="Z25" s="117"/>
      <c r="AA25" s="118"/>
      <c r="AB25" s="390"/>
      <c r="AC25" s="392"/>
      <c r="AD25" s="495"/>
      <c r="AE25" s="496"/>
      <c r="AF25" s="496"/>
      <c r="AG25" s="500">
        <f t="shared" si="1"/>
        <v>0</v>
      </c>
      <c r="AH25" s="501"/>
      <c r="AI25" s="483">
        <f t="shared" si="2"/>
        <v>0</v>
      </c>
      <c r="AJ25" s="484"/>
      <c r="AK25" s="484"/>
      <c r="AL25" s="499"/>
      <c r="AM25" s="497">
        <f t="shared" si="3"/>
        <v>0</v>
      </c>
      <c r="AN25" s="498"/>
      <c r="AO25" s="489">
        <f t="shared" si="4"/>
        <v>0</v>
      </c>
      <c r="AP25" s="490"/>
      <c r="AQ25" s="483">
        <f t="shared" si="5"/>
        <v>0</v>
      </c>
      <c r="AR25" s="484"/>
      <c r="AS25" s="484"/>
      <c r="AT25" s="485"/>
      <c r="AU25" s="136"/>
      <c r="AV25" s="10"/>
    </row>
    <row r="26" spans="2:48" ht="18" customHeight="1" thickBot="1" x14ac:dyDescent="0.25">
      <c r="B26" s="10"/>
      <c r="C26" s="136"/>
      <c r="D26" s="136"/>
      <c r="E26" s="148" t="s">
        <v>105</v>
      </c>
      <c r="F26" s="509"/>
      <c r="G26" s="510"/>
      <c r="H26" s="510"/>
      <c r="I26" s="510"/>
      <c r="J26" s="510"/>
      <c r="K26" s="511"/>
      <c r="L26" s="113">
        <v>1</v>
      </c>
      <c r="M26" s="123"/>
      <c r="N26" s="124"/>
      <c r="O26" s="113">
        <v>1</v>
      </c>
      <c r="P26" s="123"/>
      <c r="Q26" s="123"/>
      <c r="R26" s="123"/>
      <c r="S26" s="123"/>
      <c r="T26" s="317" t="str">
        <f t="shared" si="0"/>
        <v/>
      </c>
      <c r="U26" s="522"/>
      <c r="V26" s="523"/>
      <c r="W26" s="523"/>
      <c r="X26" s="524"/>
      <c r="Y26" s="113">
        <v>1</v>
      </c>
      <c r="Z26" s="117"/>
      <c r="AA26" s="118"/>
      <c r="AB26" s="390"/>
      <c r="AC26" s="392"/>
      <c r="AD26" s="495"/>
      <c r="AE26" s="496"/>
      <c r="AF26" s="496"/>
      <c r="AG26" s="500">
        <f t="shared" si="1"/>
        <v>0</v>
      </c>
      <c r="AH26" s="501"/>
      <c r="AI26" s="483">
        <f t="shared" si="2"/>
        <v>0</v>
      </c>
      <c r="AJ26" s="484"/>
      <c r="AK26" s="484"/>
      <c r="AL26" s="499"/>
      <c r="AM26" s="497">
        <f t="shared" si="3"/>
        <v>0</v>
      </c>
      <c r="AN26" s="498"/>
      <c r="AO26" s="489">
        <f t="shared" si="4"/>
        <v>0</v>
      </c>
      <c r="AP26" s="490"/>
      <c r="AQ26" s="483">
        <f t="shared" si="5"/>
        <v>0</v>
      </c>
      <c r="AR26" s="484"/>
      <c r="AS26" s="484"/>
      <c r="AT26" s="485"/>
      <c r="AU26" s="136"/>
      <c r="AV26" s="10"/>
    </row>
    <row r="27" spans="2:48" ht="18" customHeight="1" thickBot="1" x14ac:dyDescent="0.25">
      <c r="B27" s="10"/>
      <c r="C27" s="136"/>
      <c r="D27" s="136"/>
      <c r="E27" s="148" t="s">
        <v>106</v>
      </c>
      <c r="F27" s="509"/>
      <c r="G27" s="510"/>
      <c r="H27" s="510"/>
      <c r="I27" s="510"/>
      <c r="J27" s="510"/>
      <c r="K27" s="511"/>
      <c r="L27" s="113">
        <v>1</v>
      </c>
      <c r="M27" s="123"/>
      <c r="N27" s="124"/>
      <c r="O27" s="113">
        <v>1</v>
      </c>
      <c r="P27" s="123"/>
      <c r="Q27" s="123"/>
      <c r="R27" s="123"/>
      <c r="S27" s="123"/>
      <c r="T27" s="317" t="str">
        <f t="shared" si="0"/>
        <v/>
      </c>
      <c r="U27" s="522"/>
      <c r="V27" s="523"/>
      <c r="W27" s="523"/>
      <c r="X27" s="524"/>
      <c r="Y27" s="113">
        <v>1</v>
      </c>
      <c r="Z27" s="117"/>
      <c r="AA27" s="118"/>
      <c r="AB27" s="390"/>
      <c r="AC27" s="392"/>
      <c r="AD27" s="495"/>
      <c r="AE27" s="496"/>
      <c r="AF27" s="496"/>
      <c r="AG27" s="500">
        <f t="shared" si="1"/>
        <v>0</v>
      </c>
      <c r="AH27" s="501"/>
      <c r="AI27" s="483">
        <f t="shared" si="2"/>
        <v>0</v>
      </c>
      <c r="AJ27" s="484"/>
      <c r="AK27" s="484"/>
      <c r="AL27" s="499"/>
      <c r="AM27" s="497">
        <f t="shared" si="3"/>
        <v>0</v>
      </c>
      <c r="AN27" s="498"/>
      <c r="AO27" s="489">
        <f t="shared" si="4"/>
        <v>0</v>
      </c>
      <c r="AP27" s="490"/>
      <c r="AQ27" s="483">
        <f t="shared" si="5"/>
        <v>0</v>
      </c>
      <c r="AR27" s="484"/>
      <c r="AS27" s="484"/>
      <c r="AT27" s="485"/>
      <c r="AU27" s="136"/>
      <c r="AV27" s="10"/>
    </row>
    <row r="28" spans="2:48" ht="18" customHeight="1" thickBot="1" x14ac:dyDescent="0.25">
      <c r="B28" s="10"/>
      <c r="C28" s="136"/>
      <c r="D28" s="136"/>
      <c r="E28" s="148" t="s">
        <v>107</v>
      </c>
      <c r="F28" s="509"/>
      <c r="G28" s="510"/>
      <c r="H28" s="510"/>
      <c r="I28" s="510"/>
      <c r="J28" s="510"/>
      <c r="K28" s="511"/>
      <c r="L28" s="113">
        <v>1</v>
      </c>
      <c r="M28" s="123"/>
      <c r="N28" s="124"/>
      <c r="O28" s="113">
        <v>1</v>
      </c>
      <c r="P28" s="123"/>
      <c r="Q28" s="123"/>
      <c r="R28" s="123"/>
      <c r="S28" s="123"/>
      <c r="T28" s="317" t="str">
        <f t="shared" si="0"/>
        <v/>
      </c>
      <c r="U28" s="522"/>
      <c r="V28" s="523"/>
      <c r="W28" s="523"/>
      <c r="X28" s="524"/>
      <c r="Y28" s="113">
        <v>1</v>
      </c>
      <c r="Z28" s="117"/>
      <c r="AA28" s="118"/>
      <c r="AB28" s="390"/>
      <c r="AC28" s="392"/>
      <c r="AD28" s="495"/>
      <c r="AE28" s="496"/>
      <c r="AF28" s="496"/>
      <c r="AG28" s="500">
        <f t="shared" si="1"/>
        <v>0</v>
      </c>
      <c r="AH28" s="501"/>
      <c r="AI28" s="483">
        <f t="shared" si="2"/>
        <v>0</v>
      </c>
      <c r="AJ28" s="484"/>
      <c r="AK28" s="484"/>
      <c r="AL28" s="499"/>
      <c r="AM28" s="497">
        <f t="shared" si="3"/>
        <v>0</v>
      </c>
      <c r="AN28" s="498"/>
      <c r="AO28" s="489">
        <f t="shared" si="4"/>
        <v>0</v>
      </c>
      <c r="AP28" s="490"/>
      <c r="AQ28" s="483">
        <f t="shared" si="5"/>
        <v>0</v>
      </c>
      <c r="AR28" s="484"/>
      <c r="AS28" s="484"/>
      <c r="AT28" s="485"/>
      <c r="AU28" s="136"/>
      <c r="AV28" s="10"/>
    </row>
    <row r="29" spans="2:48" ht="18" customHeight="1" thickBot="1" x14ac:dyDescent="0.25">
      <c r="B29" s="10"/>
      <c r="C29" s="136"/>
      <c r="D29" s="136"/>
      <c r="E29" s="148" t="s">
        <v>108</v>
      </c>
      <c r="F29" s="509"/>
      <c r="G29" s="510"/>
      <c r="H29" s="510"/>
      <c r="I29" s="510"/>
      <c r="J29" s="510"/>
      <c r="K29" s="511"/>
      <c r="L29" s="113">
        <v>1</v>
      </c>
      <c r="M29" s="123"/>
      <c r="N29" s="124"/>
      <c r="O29" s="113">
        <v>1</v>
      </c>
      <c r="P29" s="123"/>
      <c r="Q29" s="123"/>
      <c r="R29" s="123"/>
      <c r="S29" s="123"/>
      <c r="T29" s="317" t="str">
        <f t="shared" si="0"/>
        <v/>
      </c>
      <c r="U29" s="522"/>
      <c r="V29" s="523"/>
      <c r="W29" s="523"/>
      <c r="X29" s="524"/>
      <c r="Y29" s="113">
        <v>1</v>
      </c>
      <c r="Z29" s="117"/>
      <c r="AA29" s="118"/>
      <c r="AB29" s="390"/>
      <c r="AC29" s="392"/>
      <c r="AD29" s="495"/>
      <c r="AE29" s="496"/>
      <c r="AF29" s="496"/>
      <c r="AG29" s="500">
        <f t="shared" si="1"/>
        <v>0</v>
      </c>
      <c r="AH29" s="501"/>
      <c r="AI29" s="483">
        <f t="shared" si="2"/>
        <v>0</v>
      </c>
      <c r="AJ29" s="484"/>
      <c r="AK29" s="484"/>
      <c r="AL29" s="499"/>
      <c r="AM29" s="497">
        <f t="shared" si="3"/>
        <v>0</v>
      </c>
      <c r="AN29" s="498"/>
      <c r="AO29" s="489">
        <f t="shared" si="4"/>
        <v>0</v>
      </c>
      <c r="AP29" s="490"/>
      <c r="AQ29" s="483">
        <f t="shared" si="5"/>
        <v>0</v>
      </c>
      <c r="AR29" s="484"/>
      <c r="AS29" s="484"/>
      <c r="AT29" s="485"/>
      <c r="AU29" s="136"/>
      <c r="AV29" s="10"/>
    </row>
    <row r="30" spans="2:48" ht="18" customHeight="1" thickBot="1" x14ac:dyDescent="0.25">
      <c r="B30" s="10"/>
      <c r="C30" s="136"/>
      <c r="D30" s="136"/>
      <c r="E30" s="148" t="s">
        <v>109</v>
      </c>
      <c r="F30" s="512"/>
      <c r="G30" s="513"/>
      <c r="H30" s="513"/>
      <c r="I30" s="513"/>
      <c r="J30" s="513"/>
      <c r="K30" s="514"/>
      <c r="L30" s="114">
        <v>1</v>
      </c>
      <c r="M30" s="125"/>
      <c r="N30" s="126"/>
      <c r="O30" s="114">
        <v>1</v>
      </c>
      <c r="P30" s="125"/>
      <c r="Q30" s="125"/>
      <c r="R30" s="125"/>
      <c r="S30" s="125"/>
      <c r="T30" s="317" t="str">
        <f t="shared" si="0"/>
        <v/>
      </c>
      <c r="U30" s="525"/>
      <c r="V30" s="526"/>
      <c r="W30" s="526"/>
      <c r="X30" s="527"/>
      <c r="Y30" s="114">
        <v>1</v>
      </c>
      <c r="Z30" s="119"/>
      <c r="AA30" s="120"/>
      <c r="AB30" s="581"/>
      <c r="AC30" s="582"/>
      <c r="AD30" s="528"/>
      <c r="AE30" s="529"/>
      <c r="AF30" s="529"/>
      <c r="AG30" s="583">
        <f t="shared" si="1"/>
        <v>0</v>
      </c>
      <c r="AH30" s="584"/>
      <c r="AI30" s="506">
        <f t="shared" si="2"/>
        <v>0</v>
      </c>
      <c r="AJ30" s="507"/>
      <c r="AK30" s="507"/>
      <c r="AL30" s="530"/>
      <c r="AM30" s="504">
        <f t="shared" si="3"/>
        <v>0</v>
      </c>
      <c r="AN30" s="505"/>
      <c r="AO30" s="491">
        <f t="shared" si="4"/>
        <v>0</v>
      </c>
      <c r="AP30" s="492"/>
      <c r="AQ30" s="506">
        <f t="shared" si="5"/>
        <v>0</v>
      </c>
      <c r="AR30" s="507"/>
      <c r="AS30" s="507"/>
      <c r="AT30" s="508"/>
      <c r="AU30" s="136"/>
      <c r="AV30" s="10"/>
    </row>
    <row r="31" spans="2:48" ht="13.5" thickBot="1" x14ac:dyDescent="0.25">
      <c r="B31" s="10"/>
      <c r="C31" s="136"/>
      <c r="D31" s="136"/>
      <c r="E31" s="136"/>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0"/>
    </row>
    <row r="32" spans="2:48" ht="13.5" thickBot="1" x14ac:dyDescent="0.25">
      <c r="B32" s="10"/>
      <c r="C32" s="149"/>
      <c r="D32" s="150"/>
      <c r="E32" s="150" t="s">
        <v>110</v>
      </c>
      <c r="F32" s="150"/>
      <c r="G32" s="150"/>
      <c r="H32" s="150"/>
      <c r="I32" s="150"/>
      <c r="J32" s="150"/>
      <c r="K32" s="150"/>
      <c r="L32" s="150"/>
      <c r="M32" s="150"/>
      <c r="N32" s="150"/>
      <c r="O32" s="150"/>
      <c r="P32" s="150"/>
      <c r="Q32" s="150"/>
      <c r="R32" s="150"/>
      <c r="S32" s="150"/>
      <c r="T32" s="150"/>
      <c r="U32" s="150"/>
      <c r="V32" s="150"/>
      <c r="W32" s="150"/>
      <c r="X32" s="150"/>
      <c r="Y32" s="150"/>
      <c r="Z32" s="150"/>
      <c r="AA32" s="150"/>
      <c r="AB32" s="150"/>
      <c r="AC32" s="150"/>
      <c r="AD32" s="150"/>
      <c r="AE32" s="150"/>
      <c r="AF32" s="150"/>
      <c r="AG32" s="150"/>
      <c r="AH32" s="150"/>
      <c r="AI32" s="576">
        <f>SUM(AI11:AL30)</f>
        <v>0</v>
      </c>
      <c r="AJ32" s="577"/>
      <c r="AK32" s="577"/>
      <c r="AL32" s="578"/>
      <c r="AM32" s="153"/>
      <c r="AN32" s="153"/>
      <c r="AO32" s="576">
        <f>SUM(AO11:AP30)</f>
        <v>0</v>
      </c>
      <c r="AP32" s="577"/>
      <c r="AQ32" s="576">
        <f>SUM(AQ11:AT30)</f>
        <v>0</v>
      </c>
      <c r="AR32" s="577"/>
      <c r="AS32" s="577"/>
      <c r="AT32" s="578"/>
      <c r="AU32" s="152"/>
      <c r="AV32" s="10"/>
    </row>
    <row r="33" spans="2:48" x14ac:dyDescent="0.2">
      <c r="B33" s="10"/>
      <c r="C33" s="136"/>
      <c r="D33" s="136"/>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0"/>
    </row>
    <row r="34" spans="2:48" ht="13.5" thickBot="1" x14ac:dyDescent="0.25">
      <c r="B34" s="10"/>
      <c r="C34" s="136"/>
      <c r="D34" s="141" t="s">
        <v>134</v>
      </c>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0"/>
    </row>
    <row r="35" spans="2:48" ht="28.5" customHeight="1" thickBot="1" x14ac:dyDescent="0.25">
      <c r="B35" s="10"/>
      <c r="C35" s="136"/>
      <c r="D35" s="136"/>
      <c r="E35" s="136"/>
      <c r="F35" s="486" t="s">
        <v>427</v>
      </c>
      <c r="G35" s="487"/>
      <c r="H35" s="487"/>
      <c r="I35" s="487"/>
      <c r="J35" s="487"/>
      <c r="K35" s="487"/>
      <c r="L35" s="487"/>
      <c r="M35" s="487"/>
      <c r="N35" s="487"/>
      <c r="O35" s="487"/>
      <c r="P35" s="487"/>
      <c r="Q35" s="487"/>
      <c r="R35" s="487"/>
      <c r="S35" s="487"/>
      <c r="T35" s="487"/>
      <c r="U35" s="487"/>
      <c r="V35" s="487"/>
      <c r="W35" s="487"/>
      <c r="X35" s="487"/>
      <c r="Y35" s="487"/>
      <c r="Z35" s="487"/>
      <c r="AA35" s="487"/>
      <c r="AB35" s="494" t="s">
        <v>499</v>
      </c>
      <c r="AC35" s="494"/>
      <c r="AD35" s="531"/>
      <c r="AE35" s="136"/>
      <c r="AF35" s="521" t="s">
        <v>118</v>
      </c>
      <c r="AG35" s="494"/>
      <c r="AH35" s="494"/>
      <c r="AI35" s="493" t="s">
        <v>123</v>
      </c>
      <c r="AJ35" s="494"/>
      <c r="AK35" s="494"/>
      <c r="AL35" s="494"/>
      <c r="AM35" s="493" t="s">
        <v>124</v>
      </c>
      <c r="AN35" s="494"/>
      <c r="AO35" s="493" t="s">
        <v>125</v>
      </c>
      <c r="AP35" s="494"/>
      <c r="AQ35" s="493" t="s">
        <v>126</v>
      </c>
      <c r="AR35" s="494"/>
      <c r="AS35" s="494"/>
      <c r="AT35" s="531"/>
      <c r="AU35" s="136"/>
      <c r="AV35" s="10"/>
    </row>
    <row r="36" spans="2:48" ht="20.100000000000001" customHeight="1" x14ac:dyDescent="0.2">
      <c r="B36" s="10"/>
      <c r="C36" s="136"/>
      <c r="D36" s="136"/>
      <c r="E36" s="341" t="s">
        <v>91</v>
      </c>
      <c r="F36" s="515"/>
      <c r="G36" s="516"/>
      <c r="H36" s="516"/>
      <c r="I36" s="516"/>
      <c r="J36" s="516"/>
      <c r="K36" s="516"/>
      <c r="L36" s="516"/>
      <c r="M36" s="516"/>
      <c r="N36" s="516"/>
      <c r="O36" s="516"/>
      <c r="P36" s="516"/>
      <c r="Q36" s="516"/>
      <c r="R36" s="516"/>
      <c r="S36" s="516"/>
      <c r="T36" s="516"/>
      <c r="U36" s="516"/>
      <c r="V36" s="516"/>
      <c r="W36" s="516"/>
      <c r="X36" s="516"/>
      <c r="Y36" s="516"/>
      <c r="Z36" s="516"/>
      <c r="AA36" s="517"/>
      <c r="AB36" s="532"/>
      <c r="AC36" s="533"/>
      <c r="AD36" s="534"/>
      <c r="AE36" s="136"/>
      <c r="AF36" s="469">
        <f>IF(OR(AB36="",Calc!F55=1),0,(AB36*TuitionRemission_GradAssistants_Y1)/IF(Calc!F55&lt;=5,1,2))</f>
        <v>0</v>
      </c>
      <c r="AG36" s="470"/>
      <c r="AH36" s="471"/>
      <c r="AI36" s="479">
        <f>IF(OR(Calc!D55=1,Calc!E55=1,Calc!F55=1),0,Calc!H55*AB36)</f>
        <v>0</v>
      </c>
      <c r="AJ36" s="470"/>
      <c r="AK36" s="470"/>
      <c r="AL36" s="471"/>
      <c r="AM36" s="502">
        <f>IF(AB36&gt;0,FringeRate_Y1_GradStudent,0)</f>
        <v>0</v>
      </c>
      <c r="AN36" s="503"/>
      <c r="AO36" s="479">
        <f>AI36*AM36</f>
        <v>0</v>
      </c>
      <c r="AP36" s="471"/>
      <c r="AQ36" s="479">
        <f>AF36+AI36+AO36</f>
        <v>0</v>
      </c>
      <c r="AR36" s="470"/>
      <c r="AS36" s="470"/>
      <c r="AT36" s="480"/>
      <c r="AU36" s="136"/>
      <c r="AV36" s="10"/>
    </row>
    <row r="37" spans="2:48" ht="20.100000000000001" customHeight="1" x14ac:dyDescent="0.2">
      <c r="B37" s="10"/>
      <c r="C37" s="136"/>
      <c r="D37" s="136"/>
      <c r="E37" s="341" t="s">
        <v>92</v>
      </c>
      <c r="F37" s="518"/>
      <c r="G37" s="519"/>
      <c r="H37" s="519"/>
      <c r="I37" s="519"/>
      <c r="J37" s="519"/>
      <c r="K37" s="519"/>
      <c r="L37" s="519"/>
      <c r="M37" s="519"/>
      <c r="N37" s="519"/>
      <c r="O37" s="519"/>
      <c r="P37" s="519"/>
      <c r="Q37" s="519"/>
      <c r="R37" s="519"/>
      <c r="S37" s="519"/>
      <c r="T37" s="519"/>
      <c r="U37" s="519"/>
      <c r="V37" s="519"/>
      <c r="W37" s="519"/>
      <c r="X37" s="519"/>
      <c r="Y37" s="519"/>
      <c r="Z37" s="519"/>
      <c r="AA37" s="520"/>
      <c r="AB37" s="535"/>
      <c r="AC37" s="536"/>
      <c r="AD37" s="537"/>
      <c r="AE37" s="136"/>
      <c r="AF37" s="472">
        <f>IF(OR(AB37="",Calc!F56=1),0,(AB37*TuitionRemission_GradAssistants_Y1)/IF(Calc!F56&lt;=5,1,2))</f>
        <v>0</v>
      </c>
      <c r="AG37" s="473"/>
      <c r="AH37" s="474"/>
      <c r="AI37" s="476">
        <f>IF(OR(Calc!D56=1,Calc!E56=1,Calc!F56=1),0,Calc!H56*AB37)</f>
        <v>0</v>
      </c>
      <c r="AJ37" s="473"/>
      <c r="AK37" s="473"/>
      <c r="AL37" s="474"/>
      <c r="AM37" s="477">
        <f>IF(AB37&gt;0,FringeRate_Y1_GradStudent,0)</f>
        <v>0</v>
      </c>
      <c r="AN37" s="478"/>
      <c r="AO37" s="476">
        <f>AI37*AM37</f>
        <v>0</v>
      </c>
      <c r="AP37" s="474"/>
      <c r="AQ37" s="476">
        <f>AF37+AI37+AO37</f>
        <v>0</v>
      </c>
      <c r="AR37" s="473"/>
      <c r="AS37" s="473"/>
      <c r="AT37" s="488"/>
      <c r="AU37" s="136"/>
      <c r="AV37" s="10"/>
    </row>
    <row r="38" spans="2:48" ht="20.100000000000001" customHeight="1" x14ac:dyDescent="0.2">
      <c r="B38" s="10"/>
      <c r="C38" s="136"/>
      <c r="D38" s="136"/>
      <c r="E38" s="341" t="s">
        <v>93</v>
      </c>
      <c r="F38" s="518"/>
      <c r="G38" s="519"/>
      <c r="H38" s="519"/>
      <c r="I38" s="519"/>
      <c r="J38" s="519"/>
      <c r="K38" s="519"/>
      <c r="L38" s="519"/>
      <c r="M38" s="519"/>
      <c r="N38" s="519"/>
      <c r="O38" s="519"/>
      <c r="P38" s="519"/>
      <c r="Q38" s="519"/>
      <c r="R38" s="519"/>
      <c r="S38" s="519"/>
      <c r="T38" s="519"/>
      <c r="U38" s="519"/>
      <c r="V38" s="519"/>
      <c r="W38" s="519"/>
      <c r="X38" s="519"/>
      <c r="Y38" s="519"/>
      <c r="Z38" s="519"/>
      <c r="AA38" s="520"/>
      <c r="AB38" s="538"/>
      <c r="AC38" s="539"/>
      <c r="AD38" s="540"/>
      <c r="AE38" s="136"/>
      <c r="AF38" s="472">
        <f>IF(OR(AB38="",Calc!F57=1),0,(AB38*TuitionRemission_GradAssistants_Y1)/IF(Calc!F57&lt;=5,1,2))</f>
        <v>0</v>
      </c>
      <c r="AG38" s="473"/>
      <c r="AH38" s="474"/>
      <c r="AI38" s="476">
        <f>IF(OR(Calc!D57=1,Calc!E57=1,Calc!F57=1),0,Calc!H57*AB38)</f>
        <v>0</v>
      </c>
      <c r="AJ38" s="473"/>
      <c r="AK38" s="473"/>
      <c r="AL38" s="474"/>
      <c r="AM38" s="477">
        <f>IF(AB38&gt;0,FringeRate_Y1_GradStudent,0)</f>
        <v>0</v>
      </c>
      <c r="AN38" s="478"/>
      <c r="AO38" s="476">
        <f>AM38*AI38</f>
        <v>0</v>
      </c>
      <c r="AP38" s="474"/>
      <c r="AQ38" s="476">
        <f>AF38+AI38+AO38</f>
        <v>0</v>
      </c>
      <c r="AR38" s="473"/>
      <c r="AS38" s="473"/>
      <c r="AT38" s="488"/>
      <c r="AU38" s="136"/>
      <c r="AV38" s="10"/>
    </row>
    <row r="39" spans="2:48" ht="20.100000000000001" customHeight="1" x14ac:dyDescent="0.2">
      <c r="B39" s="10"/>
      <c r="C39" s="136"/>
      <c r="D39" s="136"/>
      <c r="E39" s="341" t="s">
        <v>94</v>
      </c>
      <c r="F39" s="518"/>
      <c r="G39" s="519"/>
      <c r="H39" s="519"/>
      <c r="I39" s="519"/>
      <c r="J39" s="519"/>
      <c r="K39" s="519"/>
      <c r="L39" s="519"/>
      <c r="M39" s="519"/>
      <c r="N39" s="519"/>
      <c r="O39" s="519"/>
      <c r="P39" s="519"/>
      <c r="Q39" s="519"/>
      <c r="R39" s="519"/>
      <c r="S39" s="519"/>
      <c r="T39" s="519"/>
      <c r="U39" s="519"/>
      <c r="V39" s="519"/>
      <c r="W39" s="519"/>
      <c r="X39" s="519"/>
      <c r="Y39" s="519"/>
      <c r="Z39" s="519"/>
      <c r="AA39" s="520"/>
      <c r="AB39" s="538"/>
      <c r="AC39" s="539"/>
      <c r="AD39" s="540"/>
      <c r="AE39" s="136"/>
      <c r="AF39" s="472">
        <f>IF(OR(AB39="",Calc!F58=1),0,(AB39*TuitionRemission_GradAssistants_Y1)/IF(Calc!F58&lt;=5,1,2))</f>
        <v>0</v>
      </c>
      <c r="AG39" s="473"/>
      <c r="AH39" s="474"/>
      <c r="AI39" s="476">
        <f>IF(OR(Calc!D58=1,Calc!E58=1,Calc!F58=1),0,Calc!H58*AB39)</f>
        <v>0</v>
      </c>
      <c r="AJ39" s="473"/>
      <c r="AK39" s="473"/>
      <c r="AL39" s="474"/>
      <c r="AM39" s="477">
        <f>IF(AB39&gt;0,FringeRate_Y1_GradStudent,0)</f>
        <v>0</v>
      </c>
      <c r="AN39" s="478"/>
      <c r="AO39" s="476">
        <f>AM39*AI39</f>
        <v>0</v>
      </c>
      <c r="AP39" s="474"/>
      <c r="AQ39" s="476">
        <f>AF39+AI39+AO39</f>
        <v>0</v>
      </c>
      <c r="AR39" s="473"/>
      <c r="AS39" s="473"/>
      <c r="AT39" s="488"/>
      <c r="AU39" s="136"/>
      <c r="AV39" s="10"/>
    </row>
    <row r="40" spans="2:48" ht="20.100000000000001" customHeight="1" thickBot="1" x14ac:dyDescent="0.25">
      <c r="B40" s="10"/>
      <c r="C40" s="136"/>
      <c r="D40" s="136"/>
      <c r="E40" s="341" t="s">
        <v>95</v>
      </c>
      <c r="F40" s="462"/>
      <c r="G40" s="463"/>
      <c r="H40" s="463"/>
      <c r="I40" s="463"/>
      <c r="J40" s="463"/>
      <c r="K40" s="463"/>
      <c r="L40" s="463"/>
      <c r="M40" s="463"/>
      <c r="N40" s="463"/>
      <c r="O40" s="463"/>
      <c r="P40" s="463"/>
      <c r="Q40" s="463"/>
      <c r="R40" s="463"/>
      <c r="S40" s="463"/>
      <c r="T40" s="463"/>
      <c r="U40" s="463"/>
      <c r="V40" s="463"/>
      <c r="W40" s="463"/>
      <c r="X40" s="463"/>
      <c r="Y40" s="463"/>
      <c r="Z40" s="463"/>
      <c r="AA40" s="464"/>
      <c r="AB40" s="694"/>
      <c r="AC40" s="695"/>
      <c r="AD40" s="696"/>
      <c r="AE40" s="136"/>
      <c r="AF40" s="475">
        <f>IF(OR(AB40="",Calc!F59=1),0,(AB40*TuitionRemission_GradAssistants_Y1)/IF(Calc!F59&lt;=5,1,2))</f>
        <v>0</v>
      </c>
      <c r="AG40" s="467"/>
      <c r="AH40" s="466"/>
      <c r="AI40" s="465">
        <f>IF(OR(Calc!D59=1,Calc!E59=1,Calc!F59=1),0,Calc!H59*AB40)</f>
        <v>0</v>
      </c>
      <c r="AJ40" s="467"/>
      <c r="AK40" s="467"/>
      <c r="AL40" s="466"/>
      <c r="AM40" s="481">
        <f>IF(AB40&gt;0,FringeRate_Y1_GradStudent,0)</f>
        <v>0</v>
      </c>
      <c r="AN40" s="482"/>
      <c r="AO40" s="465">
        <f>AM40*AI40</f>
        <v>0</v>
      </c>
      <c r="AP40" s="466"/>
      <c r="AQ40" s="465">
        <f>AF40+AI40+AO40</f>
        <v>0</v>
      </c>
      <c r="AR40" s="467"/>
      <c r="AS40" s="467"/>
      <c r="AT40" s="468"/>
      <c r="AU40" s="136"/>
      <c r="AV40" s="10"/>
    </row>
    <row r="41" spans="2:48" ht="13.5" thickBot="1" x14ac:dyDescent="0.25">
      <c r="B41" s="10"/>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36"/>
      <c r="AP41" s="136"/>
      <c r="AQ41" s="136"/>
      <c r="AR41" s="136"/>
      <c r="AS41" s="136"/>
      <c r="AT41" s="136"/>
      <c r="AU41" s="136"/>
      <c r="AV41" s="10"/>
    </row>
    <row r="42" spans="2:48" ht="13.5" thickBot="1" x14ac:dyDescent="0.25">
      <c r="B42" s="10"/>
      <c r="C42" s="149"/>
      <c r="D42" s="150"/>
      <c r="E42" s="150" t="s">
        <v>133</v>
      </c>
      <c r="F42" s="150"/>
      <c r="G42" s="150"/>
      <c r="H42" s="150"/>
      <c r="I42" s="150"/>
      <c r="J42" s="150"/>
      <c r="K42" s="150"/>
      <c r="L42" s="150"/>
      <c r="M42" s="150"/>
      <c r="N42" s="150"/>
      <c r="O42" s="150"/>
      <c r="P42" s="150"/>
      <c r="Q42" s="150"/>
      <c r="R42" s="150"/>
      <c r="S42" s="340"/>
      <c r="T42" s="340"/>
      <c r="U42" s="340"/>
      <c r="V42" s="340"/>
      <c r="W42" s="340"/>
      <c r="X42" s="340"/>
      <c r="Y42" s="340"/>
      <c r="Z42" s="340"/>
      <c r="AA42" s="340"/>
      <c r="AB42" s="340"/>
      <c r="AC42" s="340"/>
      <c r="AD42" s="340"/>
      <c r="AE42" s="340"/>
      <c r="AF42" s="575">
        <f>SUM(AF36:AH40)</f>
        <v>0</v>
      </c>
      <c r="AG42" s="575"/>
      <c r="AH42" s="575"/>
      <c r="AI42" s="683">
        <f>SUM(AI36:AL40)</f>
        <v>0</v>
      </c>
      <c r="AJ42" s="683"/>
      <c r="AK42" s="683"/>
      <c r="AL42" s="683"/>
      <c r="AM42" s="612"/>
      <c r="AN42" s="612"/>
      <c r="AO42" s="572">
        <f>SUM(AO36:AP40)</f>
        <v>0</v>
      </c>
      <c r="AP42" s="573"/>
      <c r="AQ42" s="574">
        <f>SUM(AQ36:AT40)</f>
        <v>0</v>
      </c>
      <c r="AR42" s="574"/>
      <c r="AS42" s="574"/>
      <c r="AT42" s="573"/>
      <c r="AU42" s="152"/>
      <c r="AV42" s="10"/>
    </row>
    <row r="43" spans="2:48" x14ac:dyDescent="0.2">
      <c r="B43" s="10"/>
      <c r="C43" s="136"/>
      <c r="D43" s="136"/>
      <c r="E43" s="136"/>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0"/>
    </row>
    <row r="44" spans="2:48" ht="13.5" thickBot="1" x14ac:dyDescent="0.25">
      <c r="B44" s="10"/>
      <c r="C44" s="136"/>
      <c r="D44" s="141" t="s">
        <v>136</v>
      </c>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0"/>
    </row>
    <row r="45" spans="2:48" ht="28.5" customHeight="1" thickBot="1" x14ac:dyDescent="0.25">
      <c r="B45" s="10"/>
      <c r="C45" s="136"/>
      <c r="D45" s="136"/>
      <c r="E45" s="136"/>
      <c r="F45" s="567" t="s">
        <v>129</v>
      </c>
      <c r="G45" s="493"/>
      <c r="H45" s="493"/>
      <c r="I45" s="493"/>
      <c r="J45" s="493"/>
      <c r="K45" s="493"/>
      <c r="L45" s="493"/>
      <c r="M45" s="493"/>
      <c r="N45" s="493"/>
      <c r="O45" s="493"/>
      <c r="P45" s="493"/>
      <c r="Q45" s="493"/>
      <c r="R45" s="564" t="s">
        <v>130</v>
      </c>
      <c r="S45" s="562"/>
      <c r="T45" s="563"/>
      <c r="U45" s="564" t="s">
        <v>131</v>
      </c>
      <c r="V45" s="562"/>
      <c r="W45" s="604"/>
      <c r="X45" s="136"/>
      <c r="Y45" s="136"/>
      <c r="Z45" s="136"/>
      <c r="AA45" s="136"/>
      <c r="AB45" s="136"/>
      <c r="AC45" s="136"/>
      <c r="AD45" s="136"/>
      <c r="AE45" s="136"/>
      <c r="AF45" s="136"/>
      <c r="AG45" s="566" t="s">
        <v>31</v>
      </c>
      <c r="AH45" s="567"/>
      <c r="AI45" s="563" t="s">
        <v>123</v>
      </c>
      <c r="AJ45" s="494"/>
      <c r="AK45" s="494"/>
      <c r="AL45" s="494"/>
      <c r="AM45" s="493" t="s">
        <v>124</v>
      </c>
      <c r="AN45" s="494"/>
      <c r="AO45" s="493" t="s">
        <v>125</v>
      </c>
      <c r="AP45" s="494"/>
      <c r="AQ45" s="493" t="s">
        <v>126</v>
      </c>
      <c r="AR45" s="494"/>
      <c r="AS45" s="494"/>
      <c r="AT45" s="531"/>
      <c r="AU45" s="136"/>
      <c r="AV45" s="10"/>
    </row>
    <row r="46" spans="2:48" x14ac:dyDescent="0.2">
      <c r="B46" s="10"/>
      <c r="C46" s="136"/>
      <c r="D46" s="136"/>
      <c r="E46" s="151" t="s">
        <v>91</v>
      </c>
      <c r="F46" s="595"/>
      <c r="G46" s="596"/>
      <c r="H46" s="596"/>
      <c r="I46" s="596"/>
      <c r="J46" s="596"/>
      <c r="K46" s="596"/>
      <c r="L46" s="596"/>
      <c r="M46" s="596"/>
      <c r="N46" s="596"/>
      <c r="O46" s="596"/>
      <c r="P46" s="596"/>
      <c r="Q46" s="596"/>
      <c r="R46" s="597"/>
      <c r="S46" s="597"/>
      <c r="T46" s="597"/>
      <c r="U46" s="684"/>
      <c r="V46" s="684"/>
      <c r="W46" s="685"/>
      <c r="X46" s="136"/>
      <c r="Y46" s="136"/>
      <c r="Z46" s="136"/>
      <c r="AA46" s="136"/>
      <c r="AB46" s="136"/>
      <c r="AC46" s="136"/>
      <c r="AD46" s="136"/>
      <c r="AE46" s="136"/>
      <c r="AF46" s="136"/>
      <c r="AG46" s="677">
        <f>U46/Var_PersonHoursPerMonth</f>
        <v>0</v>
      </c>
      <c r="AH46" s="678"/>
      <c r="AI46" s="681">
        <f>R46*U46</f>
        <v>0</v>
      </c>
      <c r="AJ46" s="594"/>
      <c r="AK46" s="594"/>
      <c r="AL46" s="594"/>
      <c r="AM46" s="593">
        <f>FringeRate_Y1_Student</f>
        <v>0.05</v>
      </c>
      <c r="AN46" s="593"/>
      <c r="AO46" s="594">
        <f>AI46*AM46</f>
        <v>0</v>
      </c>
      <c r="AP46" s="594"/>
      <c r="AQ46" s="594">
        <f>AI46+AO46</f>
        <v>0</v>
      </c>
      <c r="AR46" s="594"/>
      <c r="AS46" s="594"/>
      <c r="AT46" s="682"/>
      <c r="AU46" s="136"/>
      <c r="AV46" s="10"/>
    </row>
    <row r="47" spans="2:48" x14ac:dyDescent="0.2">
      <c r="B47" s="10"/>
      <c r="C47" s="136"/>
      <c r="D47" s="136"/>
      <c r="E47" s="151" t="s">
        <v>92</v>
      </c>
      <c r="F47" s="587"/>
      <c r="G47" s="588"/>
      <c r="H47" s="588"/>
      <c r="I47" s="588"/>
      <c r="J47" s="588"/>
      <c r="K47" s="588"/>
      <c r="L47" s="588"/>
      <c r="M47" s="588"/>
      <c r="N47" s="588"/>
      <c r="O47" s="588"/>
      <c r="P47" s="588"/>
      <c r="Q47" s="588"/>
      <c r="R47" s="603"/>
      <c r="S47" s="603"/>
      <c r="T47" s="603"/>
      <c r="U47" s="585"/>
      <c r="V47" s="585"/>
      <c r="W47" s="586"/>
      <c r="X47" s="136"/>
      <c r="Y47" s="136"/>
      <c r="Z47" s="136"/>
      <c r="AA47" s="136"/>
      <c r="AB47" s="136"/>
      <c r="AC47" s="136"/>
      <c r="AD47" s="136"/>
      <c r="AE47" s="136"/>
      <c r="AF47" s="136"/>
      <c r="AG47" s="679">
        <f>U47/Var_PersonHoursPerMonth</f>
        <v>0</v>
      </c>
      <c r="AH47" s="680"/>
      <c r="AI47" s="606">
        <f>R47*U47</f>
        <v>0</v>
      </c>
      <c r="AJ47" s="607"/>
      <c r="AK47" s="607"/>
      <c r="AL47" s="607"/>
      <c r="AM47" s="608">
        <f>FringeRate_Y1_Student</f>
        <v>0.05</v>
      </c>
      <c r="AN47" s="608"/>
      <c r="AO47" s="607">
        <f>AI47*AM47</f>
        <v>0</v>
      </c>
      <c r="AP47" s="607"/>
      <c r="AQ47" s="607">
        <f>AI47+AO47</f>
        <v>0</v>
      </c>
      <c r="AR47" s="607"/>
      <c r="AS47" s="607"/>
      <c r="AT47" s="609"/>
      <c r="AU47" s="136"/>
      <c r="AV47" s="10"/>
    </row>
    <row r="48" spans="2:48" x14ac:dyDescent="0.2">
      <c r="B48" s="10"/>
      <c r="C48" s="136"/>
      <c r="D48" s="136"/>
      <c r="E48" s="151" t="s">
        <v>93</v>
      </c>
      <c r="F48" s="587"/>
      <c r="G48" s="588"/>
      <c r="H48" s="588"/>
      <c r="I48" s="588"/>
      <c r="J48" s="588"/>
      <c r="K48" s="588"/>
      <c r="L48" s="588"/>
      <c r="M48" s="588"/>
      <c r="N48" s="588"/>
      <c r="O48" s="588"/>
      <c r="P48" s="588"/>
      <c r="Q48" s="588"/>
      <c r="R48" s="603"/>
      <c r="S48" s="603"/>
      <c r="T48" s="603"/>
      <c r="U48" s="585"/>
      <c r="V48" s="585"/>
      <c r="W48" s="586"/>
      <c r="X48" s="136"/>
      <c r="Y48" s="136"/>
      <c r="Z48" s="136"/>
      <c r="AA48" s="136"/>
      <c r="AB48" s="136"/>
      <c r="AC48" s="136"/>
      <c r="AD48" s="136"/>
      <c r="AE48" s="136"/>
      <c r="AF48" s="136"/>
      <c r="AG48" s="679">
        <f>U48/Var_PersonHoursPerMonth</f>
        <v>0</v>
      </c>
      <c r="AH48" s="680"/>
      <c r="AI48" s="606">
        <f>R48*U48</f>
        <v>0</v>
      </c>
      <c r="AJ48" s="607"/>
      <c r="AK48" s="607"/>
      <c r="AL48" s="607"/>
      <c r="AM48" s="608">
        <f>FringeRate_Y1_Student</f>
        <v>0.05</v>
      </c>
      <c r="AN48" s="608"/>
      <c r="AO48" s="607">
        <f>AI48*AM48</f>
        <v>0</v>
      </c>
      <c r="AP48" s="607"/>
      <c r="AQ48" s="607">
        <f>AI48+AO48</f>
        <v>0</v>
      </c>
      <c r="AR48" s="607"/>
      <c r="AS48" s="607"/>
      <c r="AT48" s="609"/>
      <c r="AU48" s="136"/>
      <c r="AV48" s="10"/>
    </row>
    <row r="49" spans="2:48" x14ac:dyDescent="0.2">
      <c r="B49" s="10"/>
      <c r="C49" s="136"/>
      <c r="D49" s="136"/>
      <c r="E49" s="151" t="s">
        <v>94</v>
      </c>
      <c r="F49" s="587"/>
      <c r="G49" s="588"/>
      <c r="H49" s="588"/>
      <c r="I49" s="588"/>
      <c r="J49" s="588"/>
      <c r="K49" s="588"/>
      <c r="L49" s="588"/>
      <c r="M49" s="588"/>
      <c r="N49" s="588"/>
      <c r="O49" s="588"/>
      <c r="P49" s="588"/>
      <c r="Q49" s="588"/>
      <c r="R49" s="603"/>
      <c r="S49" s="603"/>
      <c r="T49" s="603"/>
      <c r="U49" s="585"/>
      <c r="V49" s="585"/>
      <c r="W49" s="586"/>
      <c r="X49" s="136"/>
      <c r="Y49" s="136"/>
      <c r="Z49" s="136"/>
      <c r="AA49" s="136"/>
      <c r="AB49" s="136"/>
      <c r="AC49" s="136"/>
      <c r="AD49" s="136"/>
      <c r="AE49" s="136"/>
      <c r="AF49" s="136"/>
      <c r="AG49" s="679">
        <f>U49/Var_PersonHoursPerMonth</f>
        <v>0</v>
      </c>
      <c r="AH49" s="680"/>
      <c r="AI49" s="606">
        <f>R49*U49</f>
        <v>0</v>
      </c>
      <c r="AJ49" s="607"/>
      <c r="AK49" s="607"/>
      <c r="AL49" s="607"/>
      <c r="AM49" s="608">
        <f>FringeRate_Y1_Student</f>
        <v>0.05</v>
      </c>
      <c r="AN49" s="608"/>
      <c r="AO49" s="607">
        <f>AI49*AM49</f>
        <v>0</v>
      </c>
      <c r="AP49" s="607"/>
      <c r="AQ49" s="607">
        <f>AI49+AO49</f>
        <v>0</v>
      </c>
      <c r="AR49" s="607"/>
      <c r="AS49" s="607"/>
      <c r="AT49" s="609"/>
      <c r="AU49" s="136"/>
      <c r="AV49" s="10"/>
    </row>
    <row r="50" spans="2:48" ht="13.5" thickBot="1" x14ac:dyDescent="0.25">
      <c r="B50" s="10"/>
      <c r="C50" s="136"/>
      <c r="D50" s="136"/>
      <c r="E50" s="151" t="s">
        <v>95</v>
      </c>
      <c r="F50" s="598"/>
      <c r="G50" s="599"/>
      <c r="H50" s="599"/>
      <c r="I50" s="599"/>
      <c r="J50" s="599"/>
      <c r="K50" s="599"/>
      <c r="L50" s="599"/>
      <c r="M50" s="599"/>
      <c r="N50" s="599"/>
      <c r="O50" s="599"/>
      <c r="P50" s="599"/>
      <c r="Q50" s="599"/>
      <c r="R50" s="600"/>
      <c r="S50" s="600"/>
      <c r="T50" s="600"/>
      <c r="U50" s="601"/>
      <c r="V50" s="601"/>
      <c r="W50" s="602"/>
      <c r="X50" s="136"/>
      <c r="Y50" s="136"/>
      <c r="Z50" s="136"/>
      <c r="AA50" s="136"/>
      <c r="AB50" s="136"/>
      <c r="AC50" s="136"/>
      <c r="AD50" s="136"/>
      <c r="AE50" s="136"/>
      <c r="AF50" s="136"/>
      <c r="AG50" s="591">
        <f>U50/Var_PersonHoursPerMonth</f>
        <v>0</v>
      </c>
      <c r="AH50" s="592"/>
      <c r="AI50" s="605">
        <f>R50*U50</f>
        <v>0</v>
      </c>
      <c r="AJ50" s="590"/>
      <c r="AK50" s="590"/>
      <c r="AL50" s="590"/>
      <c r="AM50" s="589">
        <f>FringeRate_Y1_Student</f>
        <v>0.05</v>
      </c>
      <c r="AN50" s="589"/>
      <c r="AO50" s="590">
        <f>AI50*AM50</f>
        <v>0</v>
      </c>
      <c r="AP50" s="590"/>
      <c r="AQ50" s="590">
        <f>AI50+AO50</f>
        <v>0</v>
      </c>
      <c r="AR50" s="590"/>
      <c r="AS50" s="590"/>
      <c r="AT50" s="610"/>
      <c r="AU50" s="136"/>
      <c r="AV50" s="10"/>
    </row>
    <row r="51" spans="2:48" ht="13.5" thickBot="1" x14ac:dyDescent="0.25">
      <c r="B51" s="10"/>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36"/>
      <c r="AP51" s="136"/>
      <c r="AQ51" s="136"/>
      <c r="AR51" s="136"/>
      <c r="AS51" s="136"/>
      <c r="AT51" s="136"/>
      <c r="AU51" s="136"/>
      <c r="AV51" s="10"/>
    </row>
    <row r="52" spans="2:48" ht="13.5" thickBot="1" x14ac:dyDescent="0.25">
      <c r="B52" s="10"/>
      <c r="C52" s="149"/>
      <c r="D52" s="150"/>
      <c r="E52" s="150" t="s">
        <v>135</v>
      </c>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4"/>
      <c r="AD52" s="150"/>
      <c r="AE52" s="150"/>
      <c r="AF52" s="150"/>
      <c r="AG52" s="150"/>
      <c r="AH52" s="150"/>
      <c r="AI52" s="611">
        <f>SUM(AI46:AL50)</f>
        <v>0</v>
      </c>
      <c r="AJ52" s="611"/>
      <c r="AK52" s="611"/>
      <c r="AL52" s="611"/>
      <c r="AM52" s="612"/>
      <c r="AN52" s="612"/>
      <c r="AO52" s="611">
        <f>SUM(AO46:AP50)</f>
        <v>0</v>
      </c>
      <c r="AP52" s="611"/>
      <c r="AQ52" s="611">
        <f>SUM(AQ46:AT50)</f>
        <v>0</v>
      </c>
      <c r="AR52" s="611"/>
      <c r="AS52" s="611"/>
      <c r="AT52" s="611"/>
      <c r="AU52" s="152"/>
      <c r="AV52" s="10"/>
    </row>
    <row r="53" spans="2:48" x14ac:dyDescent="0.2">
      <c r="B53" s="10"/>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36"/>
      <c r="AP53" s="136"/>
      <c r="AQ53" s="136"/>
      <c r="AR53" s="136"/>
      <c r="AS53" s="136"/>
      <c r="AT53" s="136"/>
      <c r="AU53" s="136"/>
      <c r="AV53" s="10"/>
    </row>
    <row r="54" spans="2:48" ht="13.5" thickBot="1" x14ac:dyDescent="0.25">
      <c r="B54" s="10"/>
      <c r="C54" s="136"/>
      <c r="D54" s="141" t="s">
        <v>137</v>
      </c>
      <c r="E54" s="136"/>
      <c r="F54" s="136"/>
      <c r="G54" s="136"/>
      <c r="H54" s="136"/>
      <c r="I54" s="136"/>
      <c r="J54" s="136"/>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36"/>
      <c r="AP54" s="136"/>
      <c r="AQ54" s="136"/>
      <c r="AR54" s="136"/>
      <c r="AS54" s="136"/>
      <c r="AT54" s="136"/>
      <c r="AU54" s="136"/>
      <c r="AV54" s="10"/>
    </row>
    <row r="55" spans="2:48" ht="18" customHeight="1" thickBot="1" x14ac:dyDescent="0.25">
      <c r="B55" s="10"/>
      <c r="C55" s="136"/>
      <c r="D55" s="136"/>
      <c r="E55" s="136"/>
      <c r="F55" s="567" t="s">
        <v>326</v>
      </c>
      <c r="G55" s="493"/>
      <c r="H55" s="493"/>
      <c r="I55" s="493"/>
      <c r="J55" s="493"/>
      <c r="K55" s="493"/>
      <c r="L55" s="493"/>
      <c r="M55" s="493"/>
      <c r="N55" s="493"/>
      <c r="O55" s="493"/>
      <c r="P55" s="493"/>
      <c r="Q55" s="493"/>
      <c r="R55" s="493"/>
      <c r="S55" s="493"/>
      <c r="T55" s="493"/>
      <c r="U55" s="493"/>
      <c r="V55" s="493"/>
      <c r="W55" s="493"/>
      <c r="X55" s="493"/>
      <c r="Y55" s="493"/>
      <c r="Z55" s="493"/>
      <c r="AA55" s="493"/>
      <c r="AB55" s="493"/>
      <c r="AC55" s="493"/>
      <c r="AD55" s="493"/>
      <c r="AE55" s="493"/>
      <c r="AF55" s="493"/>
      <c r="AG55" s="493"/>
      <c r="AH55" s="493"/>
      <c r="AI55" s="493"/>
      <c r="AJ55" s="493"/>
      <c r="AK55" s="613" t="s">
        <v>139</v>
      </c>
      <c r="AL55" s="487"/>
      <c r="AM55" s="487"/>
      <c r="AN55" s="614"/>
      <c r="AO55" s="136"/>
      <c r="AP55" s="136"/>
      <c r="AQ55" s="136"/>
      <c r="AR55" s="136"/>
      <c r="AS55" s="136"/>
      <c r="AT55" s="136"/>
      <c r="AU55" s="136"/>
      <c r="AV55" s="10"/>
    </row>
    <row r="56" spans="2:48" x14ac:dyDescent="0.2">
      <c r="B56" s="10"/>
      <c r="C56" s="136"/>
      <c r="D56" s="136"/>
      <c r="E56" s="148" t="s">
        <v>91</v>
      </c>
      <c r="F56" s="617"/>
      <c r="G56" s="618"/>
      <c r="H56" s="618"/>
      <c r="I56" s="618"/>
      <c r="J56" s="618"/>
      <c r="K56" s="618"/>
      <c r="L56" s="618"/>
      <c r="M56" s="618"/>
      <c r="N56" s="618"/>
      <c r="O56" s="618"/>
      <c r="P56" s="618"/>
      <c r="Q56" s="618"/>
      <c r="R56" s="618"/>
      <c r="S56" s="618"/>
      <c r="T56" s="618"/>
      <c r="U56" s="618"/>
      <c r="V56" s="618"/>
      <c r="W56" s="618"/>
      <c r="X56" s="618"/>
      <c r="Y56" s="618"/>
      <c r="Z56" s="618"/>
      <c r="AA56" s="618"/>
      <c r="AB56" s="618"/>
      <c r="AC56" s="618"/>
      <c r="AD56" s="618"/>
      <c r="AE56" s="618"/>
      <c r="AF56" s="618"/>
      <c r="AG56" s="618"/>
      <c r="AH56" s="618"/>
      <c r="AI56" s="618"/>
      <c r="AJ56" s="618"/>
      <c r="AK56" s="619"/>
      <c r="AL56" s="619"/>
      <c r="AM56" s="619"/>
      <c r="AN56" s="620"/>
      <c r="AO56" s="136"/>
      <c r="AP56" s="136"/>
      <c r="AQ56" s="136"/>
      <c r="AR56" s="136"/>
      <c r="AS56" s="136"/>
      <c r="AT56" s="136"/>
      <c r="AU56" s="136"/>
      <c r="AV56" s="10"/>
    </row>
    <row r="57" spans="2:48" x14ac:dyDescent="0.2">
      <c r="B57" s="10"/>
      <c r="C57" s="136"/>
      <c r="D57" s="136"/>
      <c r="E57" s="148" t="s">
        <v>92</v>
      </c>
      <c r="F57" s="587"/>
      <c r="G57" s="588"/>
      <c r="H57" s="588"/>
      <c r="I57" s="588"/>
      <c r="J57" s="588"/>
      <c r="K57" s="588"/>
      <c r="L57" s="588"/>
      <c r="M57" s="588"/>
      <c r="N57" s="588"/>
      <c r="O57" s="588"/>
      <c r="P57" s="588"/>
      <c r="Q57" s="588"/>
      <c r="R57" s="588"/>
      <c r="S57" s="588"/>
      <c r="T57" s="588"/>
      <c r="U57" s="588"/>
      <c r="V57" s="588"/>
      <c r="W57" s="588"/>
      <c r="X57" s="588"/>
      <c r="Y57" s="588"/>
      <c r="Z57" s="588"/>
      <c r="AA57" s="588"/>
      <c r="AB57" s="588"/>
      <c r="AC57" s="588"/>
      <c r="AD57" s="588"/>
      <c r="AE57" s="588"/>
      <c r="AF57" s="588"/>
      <c r="AG57" s="588"/>
      <c r="AH57" s="588"/>
      <c r="AI57" s="588"/>
      <c r="AJ57" s="588"/>
      <c r="AK57" s="615"/>
      <c r="AL57" s="615"/>
      <c r="AM57" s="615"/>
      <c r="AN57" s="616"/>
      <c r="AO57" s="136"/>
      <c r="AP57" s="136"/>
      <c r="AQ57" s="136"/>
      <c r="AR57" s="136"/>
      <c r="AS57" s="136"/>
      <c r="AT57" s="136"/>
      <c r="AU57" s="136"/>
      <c r="AV57" s="10"/>
    </row>
    <row r="58" spans="2:48" x14ac:dyDescent="0.2">
      <c r="B58" s="10"/>
      <c r="C58" s="136"/>
      <c r="D58" s="136"/>
      <c r="E58" s="148" t="s">
        <v>93</v>
      </c>
      <c r="F58" s="587"/>
      <c r="G58" s="588"/>
      <c r="H58" s="588"/>
      <c r="I58" s="588"/>
      <c r="J58" s="588"/>
      <c r="K58" s="588"/>
      <c r="L58" s="588"/>
      <c r="M58" s="588"/>
      <c r="N58" s="588"/>
      <c r="O58" s="588"/>
      <c r="P58" s="588"/>
      <c r="Q58" s="588"/>
      <c r="R58" s="588"/>
      <c r="S58" s="588"/>
      <c r="T58" s="588"/>
      <c r="U58" s="588"/>
      <c r="V58" s="588"/>
      <c r="W58" s="588"/>
      <c r="X58" s="588"/>
      <c r="Y58" s="588"/>
      <c r="Z58" s="588"/>
      <c r="AA58" s="588"/>
      <c r="AB58" s="588"/>
      <c r="AC58" s="588"/>
      <c r="AD58" s="588"/>
      <c r="AE58" s="588"/>
      <c r="AF58" s="588"/>
      <c r="AG58" s="588"/>
      <c r="AH58" s="588"/>
      <c r="AI58" s="588"/>
      <c r="AJ58" s="588"/>
      <c r="AK58" s="615"/>
      <c r="AL58" s="615"/>
      <c r="AM58" s="615"/>
      <c r="AN58" s="616"/>
      <c r="AO58" s="136"/>
      <c r="AP58" s="136"/>
      <c r="AQ58" s="136"/>
      <c r="AR58" s="136"/>
      <c r="AS58" s="136"/>
      <c r="AT58" s="136"/>
      <c r="AU58" s="136"/>
      <c r="AV58" s="10"/>
    </row>
    <row r="59" spans="2:48" x14ac:dyDescent="0.2">
      <c r="B59" s="10"/>
      <c r="C59" s="136"/>
      <c r="D59" s="136"/>
      <c r="E59" s="148" t="s">
        <v>94</v>
      </c>
      <c r="F59" s="587"/>
      <c r="G59" s="588"/>
      <c r="H59" s="588"/>
      <c r="I59" s="588"/>
      <c r="J59" s="588"/>
      <c r="K59" s="588"/>
      <c r="L59" s="588"/>
      <c r="M59" s="588"/>
      <c r="N59" s="588"/>
      <c r="O59" s="588"/>
      <c r="P59" s="588"/>
      <c r="Q59" s="588"/>
      <c r="R59" s="588"/>
      <c r="S59" s="588"/>
      <c r="T59" s="588"/>
      <c r="U59" s="588"/>
      <c r="V59" s="588"/>
      <c r="W59" s="588"/>
      <c r="X59" s="588"/>
      <c r="Y59" s="588"/>
      <c r="Z59" s="588"/>
      <c r="AA59" s="588"/>
      <c r="AB59" s="588"/>
      <c r="AC59" s="588"/>
      <c r="AD59" s="588"/>
      <c r="AE59" s="588"/>
      <c r="AF59" s="588"/>
      <c r="AG59" s="588"/>
      <c r="AH59" s="588"/>
      <c r="AI59" s="588"/>
      <c r="AJ59" s="588"/>
      <c r="AK59" s="615"/>
      <c r="AL59" s="615"/>
      <c r="AM59" s="615"/>
      <c r="AN59" s="616"/>
      <c r="AO59" s="136"/>
      <c r="AP59" s="136"/>
      <c r="AQ59" s="136"/>
      <c r="AR59" s="136"/>
      <c r="AS59" s="136"/>
      <c r="AT59" s="136"/>
      <c r="AU59" s="136"/>
      <c r="AV59" s="10"/>
    </row>
    <row r="60" spans="2:48" x14ac:dyDescent="0.2">
      <c r="B60" s="10"/>
      <c r="C60" s="136"/>
      <c r="D60" s="136"/>
      <c r="E60" s="148" t="s">
        <v>95</v>
      </c>
      <c r="F60" s="587"/>
      <c r="G60" s="588"/>
      <c r="H60" s="588"/>
      <c r="I60" s="588"/>
      <c r="J60" s="588"/>
      <c r="K60" s="588"/>
      <c r="L60" s="588"/>
      <c r="M60" s="588"/>
      <c r="N60" s="588"/>
      <c r="O60" s="588"/>
      <c r="P60" s="588"/>
      <c r="Q60" s="588"/>
      <c r="R60" s="588"/>
      <c r="S60" s="588"/>
      <c r="T60" s="588"/>
      <c r="U60" s="588"/>
      <c r="V60" s="588"/>
      <c r="W60" s="588"/>
      <c r="X60" s="588"/>
      <c r="Y60" s="588"/>
      <c r="Z60" s="588"/>
      <c r="AA60" s="588"/>
      <c r="AB60" s="588"/>
      <c r="AC60" s="588"/>
      <c r="AD60" s="588"/>
      <c r="AE60" s="588"/>
      <c r="AF60" s="588"/>
      <c r="AG60" s="588"/>
      <c r="AH60" s="588"/>
      <c r="AI60" s="588"/>
      <c r="AJ60" s="588"/>
      <c r="AK60" s="615"/>
      <c r="AL60" s="615"/>
      <c r="AM60" s="615"/>
      <c r="AN60" s="616"/>
      <c r="AO60" s="136"/>
      <c r="AP60" s="136"/>
      <c r="AQ60" s="136"/>
      <c r="AR60" s="136"/>
      <c r="AS60" s="136"/>
      <c r="AT60" s="136"/>
      <c r="AU60" s="136"/>
      <c r="AV60" s="10"/>
    </row>
    <row r="61" spans="2:48" x14ac:dyDescent="0.2">
      <c r="B61" s="10"/>
      <c r="C61" s="136"/>
      <c r="D61" s="136"/>
      <c r="E61" s="148" t="s">
        <v>96</v>
      </c>
      <c r="F61" s="587"/>
      <c r="G61" s="588"/>
      <c r="H61" s="588"/>
      <c r="I61" s="588"/>
      <c r="J61" s="588"/>
      <c r="K61" s="588"/>
      <c r="L61" s="588"/>
      <c r="M61" s="588"/>
      <c r="N61" s="588"/>
      <c r="O61" s="588"/>
      <c r="P61" s="588"/>
      <c r="Q61" s="588"/>
      <c r="R61" s="588"/>
      <c r="S61" s="588"/>
      <c r="T61" s="588"/>
      <c r="U61" s="588"/>
      <c r="V61" s="588"/>
      <c r="W61" s="588"/>
      <c r="X61" s="588"/>
      <c r="Y61" s="588"/>
      <c r="Z61" s="588"/>
      <c r="AA61" s="588"/>
      <c r="AB61" s="588"/>
      <c r="AC61" s="588"/>
      <c r="AD61" s="588"/>
      <c r="AE61" s="588"/>
      <c r="AF61" s="588"/>
      <c r="AG61" s="588"/>
      <c r="AH61" s="588"/>
      <c r="AI61" s="588"/>
      <c r="AJ61" s="588"/>
      <c r="AK61" s="615"/>
      <c r="AL61" s="615"/>
      <c r="AM61" s="615"/>
      <c r="AN61" s="616"/>
      <c r="AO61" s="136"/>
      <c r="AP61" s="136"/>
      <c r="AQ61" s="136"/>
      <c r="AR61" s="136"/>
      <c r="AS61" s="136"/>
      <c r="AT61" s="136"/>
      <c r="AU61" s="136"/>
      <c r="AV61" s="10"/>
    </row>
    <row r="62" spans="2:48" x14ac:dyDescent="0.2">
      <c r="B62" s="10"/>
      <c r="C62" s="136"/>
      <c r="D62" s="136"/>
      <c r="E62" s="148" t="s">
        <v>97</v>
      </c>
      <c r="F62" s="587"/>
      <c r="G62" s="588"/>
      <c r="H62" s="588"/>
      <c r="I62" s="588"/>
      <c r="J62" s="588"/>
      <c r="K62" s="588"/>
      <c r="L62" s="588"/>
      <c r="M62" s="588"/>
      <c r="N62" s="588"/>
      <c r="O62" s="588"/>
      <c r="P62" s="588"/>
      <c r="Q62" s="588"/>
      <c r="R62" s="588"/>
      <c r="S62" s="588"/>
      <c r="T62" s="588"/>
      <c r="U62" s="588"/>
      <c r="V62" s="588"/>
      <c r="W62" s="588"/>
      <c r="X62" s="588"/>
      <c r="Y62" s="588"/>
      <c r="Z62" s="588"/>
      <c r="AA62" s="588"/>
      <c r="AB62" s="588"/>
      <c r="AC62" s="588"/>
      <c r="AD62" s="588"/>
      <c r="AE62" s="588"/>
      <c r="AF62" s="588"/>
      <c r="AG62" s="588"/>
      <c r="AH62" s="588"/>
      <c r="AI62" s="588"/>
      <c r="AJ62" s="588"/>
      <c r="AK62" s="615"/>
      <c r="AL62" s="615"/>
      <c r="AM62" s="615"/>
      <c r="AN62" s="616"/>
      <c r="AO62" s="136"/>
      <c r="AP62" s="136"/>
      <c r="AQ62" s="136"/>
      <c r="AR62" s="136"/>
      <c r="AS62" s="136"/>
      <c r="AT62" s="136"/>
      <c r="AU62" s="136"/>
      <c r="AV62" s="10"/>
    </row>
    <row r="63" spans="2:48" x14ac:dyDescent="0.2">
      <c r="B63" s="10"/>
      <c r="C63" s="136"/>
      <c r="D63" s="136"/>
      <c r="E63" s="148" t="s">
        <v>98</v>
      </c>
      <c r="F63" s="587"/>
      <c r="G63" s="588"/>
      <c r="H63" s="588"/>
      <c r="I63" s="588"/>
      <c r="J63" s="588"/>
      <c r="K63" s="588"/>
      <c r="L63" s="588"/>
      <c r="M63" s="588"/>
      <c r="N63" s="588"/>
      <c r="O63" s="588"/>
      <c r="P63" s="588"/>
      <c r="Q63" s="588"/>
      <c r="R63" s="588"/>
      <c r="S63" s="588"/>
      <c r="T63" s="588"/>
      <c r="U63" s="588"/>
      <c r="V63" s="588"/>
      <c r="W63" s="588"/>
      <c r="X63" s="588"/>
      <c r="Y63" s="588"/>
      <c r="Z63" s="588"/>
      <c r="AA63" s="588"/>
      <c r="AB63" s="588"/>
      <c r="AC63" s="588"/>
      <c r="AD63" s="588"/>
      <c r="AE63" s="588"/>
      <c r="AF63" s="588"/>
      <c r="AG63" s="588"/>
      <c r="AH63" s="588"/>
      <c r="AI63" s="588"/>
      <c r="AJ63" s="588"/>
      <c r="AK63" s="615"/>
      <c r="AL63" s="615"/>
      <c r="AM63" s="615"/>
      <c r="AN63" s="616"/>
      <c r="AO63" s="136"/>
      <c r="AP63" s="136"/>
      <c r="AQ63" s="136"/>
      <c r="AR63" s="136"/>
      <c r="AS63" s="136"/>
      <c r="AT63" s="136"/>
      <c r="AU63" s="136"/>
      <c r="AV63" s="10"/>
    </row>
    <row r="64" spans="2:48" x14ac:dyDescent="0.2">
      <c r="B64" s="10"/>
      <c r="C64" s="136"/>
      <c r="D64" s="136"/>
      <c r="E64" s="148" t="s">
        <v>99</v>
      </c>
      <c r="F64" s="587"/>
      <c r="G64" s="588"/>
      <c r="H64" s="588"/>
      <c r="I64" s="588"/>
      <c r="J64" s="588"/>
      <c r="K64" s="588"/>
      <c r="L64" s="588"/>
      <c r="M64" s="588"/>
      <c r="N64" s="588"/>
      <c r="O64" s="588"/>
      <c r="P64" s="588"/>
      <c r="Q64" s="588"/>
      <c r="R64" s="588"/>
      <c r="S64" s="588"/>
      <c r="T64" s="588"/>
      <c r="U64" s="588"/>
      <c r="V64" s="588"/>
      <c r="W64" s="588"/>
      <c r="X64" s="588"/>
      <c r="Y64" s="588"/>
      <c r="Z64" s="588"/>
      <c r="AA64" s="588"/>
      <c r="AB64" s="588"/>
      <c r="AC64" s="588"/>
      <c r="AD64" s="588"/>
      <c r="AE64" s="588"/>
      <c r="AF64" s="588"/>
      <c r="AG64" s="588"/>
      <c r="AH64" s="588"/>
      <c r="AI64" s="588"/>
      <c r="AJ64" s="588"/>
      <c r="AK64" s="615"/>
      <c r="AL64" s="615"/>
      <c r="AM64" s="615"/>
      <c r="AN64" s="616"/>
      <c r="AO64" s="136"/>
      <c r="AP64" s="136"/>
      <c r="AQ64" s="136"/>
      <c r="AR64" s="136"/>
      <c r="AS64" s="136"/>
      <c r="AT64" s="136"/>
      <c r="AU64" s="136"/>
      <c r="AV64" s="10"/>
    </row>
    <row r="65" spans="2:48" ht="13.5" thickBot="1" x14ac:dyDescent="0.25">
      <c r="B65" s="10"/>
      <c r="C65" s="136"/>
      <c r="D65" s="136"/>
      <c r="E65" s="148" t="s">
        <v>141</v>
      </c>
      <c r="F65" s="598"/>
      <c r="G65" s="599"/>
      <c r="H65" s="599"/>
      <c r="I65" s="599"/>
      <c r="J65" s="599"/>
      <c r="K65" s="599"/>
      <c r="L65" s="599"/>
      <c r="M65" s="599"/>
      <c r="N65" s="599"/>
      <c r="O65" s="599"/>
      <c r="P65" s="599"/>
      <c r="Q65" s="599"/>
      <c r="R65" s="599"/>
      <c r="S65" s="599"/>
      <c r="T65" s="599"/>
      <c r="U65" s="599"/>
      <c r="V65" s="599"/>
      <c r="W65" s="599"/>
      <c r="X65" s="599"/>
      <c r="Y65" s="599"/>
      <c r="Z65" s="599"/>
      <c r="AA65" s="599"/>
      <c r="AB65" s="599"/>
      <c r="AC65" s="599"/>
      <c r="AD65" s="599"/>
      <c r="AE65" s="599"/>
      <c r="AF65" s="599"/>
      <c r="AG65" s="599"/>
      <c r="AH65" s="599"/>
      <c r="AI65" s="599"/>
      <c r="AJ65" s="599"/>
      <c r="AK65" s="621"/>
      <c r="AL65" s="621"/>
      <c r="AM65" s="621"/>
      <c r="AN65" s="622"/>
      <c r="AO65" s="136"/>
      <c r="AP65" s="136"/>
      <c r="AQ65" s="136"/>
      <c r="AR65" s="136"/>
      <c r="AS65" s="136"/>
      <c r="AT65" s="136"/>
      <c r="AU65" s="136"/>
      <c r="AV65" s="10"/>
    </row>
    <row r="66" spans="2:48" x14ac:dyDescent="0.2">
      <c r="B66" s="10"/>
      <c r="C66" s="136"/>
      <c r="D66" s="136"/>
      <c r="E66" s="136"/>
      <c r="F66" s="136" t="s">
        <v>140</v>
      </c>
      <c r="G66" s="136"/>
      <c r="H66" s="136"/>
      <c r="I66" s="136"/>
      <c r="J66" s="136"/>
      <c r="K66" s="136"/>
      <c r="L66" s="136"/>
      <c r="M66" s="157"/>
      <c r="N66" s="157"/>
      <c r="O66" s="157"/>
      <c r="P66" s="157"/>
      <c r="Q66" s="157"/>
      <c r="R66" s="157"/>
      <c r="S66" s="157"/>
      <c r="T66" s="157"/>
      <c r="U66" s="157"/>
      <c r="V66" s="157"/>
      <c r="W66" s="157"/>
      <c r="X66" s="157"/>
      <c r="Y66" s="157"/>
      <c r="Z66" s="157"/>
      <c r="AA66" s="157"/>
      <c r="AB66" s="157"/>
      <c r="AC66" s="157"/>
      <c r="AD66" s="157"/>
      <c r="AE66" s="157"/>
      <c r="AF66" s="157"/>
      <c r="AG66" s="157"/>
      <c r="AH66" s="157"/>
      <c r="AI66" s="157"/>
      <c r="AJ66" s="157"/>
      <c r="AK66" s="157"/>
      <c r="AL66" s="157"/>
      <c r="AM66" s="157"/>
      <c r="AN66" s="157"/>
      <c r="AO66" s="158"/>
      <c r="AP66" s="623">
        <f>SUM(AK56:AN65)</f>
        <v>0</v>
      </c>
      <c r="AQ66" s="624"/>
      <c r="AR66" s="624"/>
      <c r="AS66" s="624"/>
      <c r="AT66" s="625"/>
      <c r="AU66" s="136"/>
      <c r="AV66" s="10"/>
    </row>
    <row r="67" spans="2:48" ht="13.5" thickBot="1" x14ac:dyDescent="0.25">
      <c r="B67" s="10"/>
      <c r="C67" s="136"/>
      <c r="D67" s="136"/>
      <c r="E67" s="136"/>
      <c r="F67" s="136"/>
      <c r="G67" s="136"/>
      <c r="H67" s="136"/>
      <c r="I67" s="136"/>
      <c r="J67" s="136"/>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36"/>
      <c r="AP67" s="136"/>
      <c r="AQ67" s="136"/>
      <c r="AR67" s="136"/>
      <c r="AS67" s="136"/>
      <c r="AT67" s="136"/>
      <c r="AU67" s="136"/>
      <c r="AV67" s="10"/>
    </row>
    <row r="68" spans="2:48" ht="13.5" thickBot="1" x14ac:dyDescent="0.25">
      <c r="B68" s="10"/>
      <c r="C68" s="136"/>
      <c r="D68" s="136"/>
      <c r="E68" s="136"/>
      <c r="F68" s="567" t="s">
        <v>142</v>
      </c>
      <c r="G68" s="493"/>
      <c r="H68" s="493"/>
      <c r="I68" s="493"/>
      <c r="J68" s="493"/>
      <c r="K68" s="493"/>
      <c r="L68" s="493"/>
      <c r="M68" s="493"/>
      <c r="N68" s="493"/>
      <c r="O68" s="493"/>
      <c r="P68" s="493"/>
      <c r="Q68" s="493"/>
      <c r="R68" s="493"/>
      <c r="S68" s="493"/>
      <c r="T68" s="493"/>
      <c r="U68" s="493"/>
      <c r="V68" s="493"/>
      <c r="W68" s="493"/>
      <c r="X68" s="493"/>
      <c r="Y68" s="493"/>
      <c r="Z68" s="493"/>
      <c r="AA68" s="493"/>
      <c r="AB68" s="493"/>
      <c r="AC68" s="493"/>
      <c r="AD68" s="493"/>
      <c r="AE68" s="493"/>
      <c r="AF68" s="493"/>
      <c r="AG68" s="493"/>
      <c r="AH68" s="493"/>
      <c r="AI68" s="493"/>
      <c r="AJ68" s="493"/>
      <c r="AK68" s="613" t="s">
        <v>139</v>
      </c>
      <c r="AL68" s="487"/>
      <c r="AM68" s="487"/>
      <c r="AN68" s="614"/>
      <c r="AO68" s="136"/>
      <c r="AP68" s="136"/>
      <c r="AQ68" s="136"/>
      <c r="AR68" s="136"/>
      <c r="AS68" s="136"/>
      <c r="AT68" s="136"/>
      <c r="AU68" s="136"/>
      <c r="AV68" s="10"/>
    </row>
    <row r="69" spans="2:48" x14ac:dyDescent="0.2">
      <c r="B69" s="10"/>
      <c r="C69" s="136"/>
      <c r="D69" s="136"/>
      <c r="E69" s="148" t="s">
        <v>91</v>
      </c>
      <c r="F69" s="617"/>
      <c r="G69" s="618"/>
      <c r="H69" s="618"/>
      <c r="I69" s="618"/>
      <c r="J69" s="618"/>
      <c r="K69" s="618"/>
      <c r="L69" s="618"/>
      <c r="M69" s="618"/>
      <c r="N69" s="618"/>
      <c r="O69" s="618"/>
      <c r="P69" s="618"/>
      <c r="Q69" s="618"/>
      <c r="R69" s="618"/>
      <c r="S69" s="618"/>
      <c r="T69" s="618"/>
      <c r="U69" s="618"/>
      <c r="V69" s="618"/>
      <c r="W69" s="618"/>
      <c r="X69" s="618"/>
      <c r="Y69" s="618"/>
      <c r="Z69" s="618"/>
      <c r="AA69" s="618"/>
      <c r="AB69" s="618"/>
      <c r="AC69" s="618"/>
      <c r="AD69" s="618"/>
      <c r="AE69" s="618"/>
      <c r="AF69" s="618"/>
      <c r="AG69" s="618"/>
      <c r="AH69" s="618"/>
      <c r="AI69" s="618"/>
      <c r="AJ69" s="618"/>
      <c r="AK69" s="619"/>
      <c r="AL69" s="619"/>
      <c r="AM69" s="619"/>
      <c r="AN69" s="620"/>
      <c r="AO69" s="136"/>
      <c r="AP69" s="136"/>
      <c r="AQ69" s="136"/>
      <c r="AR69" s="136"/>
      <c r="AS69" s="136"/>
      <c r="AT69" s="136"/>
      <c r="AU69" s="136"/>
      <c r="AV69" s="10"/>
    </row>
    <row r="70" spans="2:48" x14ac:dyDescent="0.2">
      <c r="B70" s="10"/>
      <c r="C70" s="136"/>
      <c r="D70" s="136"/>
      <c r="E70" s="148" t="s">
        <v>92</v>
      </c>
      <c r="F70" s="587"/>
      <c r="G70" s="588"/>
      <c r="H70" s="588"/>
      <c r="I70" s="588"/>
      <c r="J70" s="588"/>
      <c r="K70" s="588"/>
      <c r="L70" s="588"/>
      <c r="M70" s="588"/>
      <c r="N70" s="588"/>
      <c r="O70" s="588"/>
      <c r="P70" s="588"/>
      <c r="Q70" s="588"/>
      <c r="R70" s="588"/>
      <c r="S70" s="588"/>
      <c r="T70" s="588"/>
      <c r="U70" s="588"/>
      <c r="V70" s="588"/>
      <c r="W70" s="588"/>
      <c r="X70" s="588"/>
      <c r="Y70" s="588"/>
      <c r="Z70" s="588"/>
      <c r="AA70" s="588"/>
      <c r="AB70" s="588"/>
      <c r="AC70" s="588"/>
      <c r="AD70" s="588"/>
      <c r="AE70" s="588"/>
      <c r="AF70" s="588"/>
      <c r="AG70" s="588"/>
      <c r="AH70" s="588"/>
      <c r="AI70" s="588"/>
      <c r="AJ70" s="588"/>
      <c r="AK70" s="615"/>
      <c r="AL70" s="615"/>
      <c r="AM70" s="615"/>
      <c r="AN70" s="616"/>
      <c r="AO70" s="136"/>
      <c r="AP70" s="136"/>
      <c r="AQ70" s="136"/>
      <c r="AR70" s="136"/>
      <c r="AS70" s="136"/>
      <c r="AT70" s="136"/>
      <c r="AU70" s="136"/>
      <c r="AV70" s="10"/>
    </row>
    <row r="71" spans="2:48" x14ac:dyDescent="0.2">
      <c r="B71" s="10"/>
      <c r="C71" s="136"/>
      <c r="D71" s="136"/>
      <c r="E71" s="148" t="s">
        <v>93</v>
      </c>
      <c r="F71" s="587"/>
      <c r="G71" s="588"/>
      <c r="H71" s="588"/>
      <c r="I71" s="588"/>
      <c r="J71" s="588"/>
      <c r="K71" s="588"/>
      <c r="L71" s="588"/>
      <c r="M71" s="588"/>
      <c r="N71" s="588"/>
      <c r="O71" s="588"/>
      <c r="P71" s="588"/>
      <c r="Q71" s="588"/>
      <c r="R71" s="588"/>
      <c r="S71" s="588"/>
      <c r="T71" s="588"/>
      <c r="U71" s="588"/>
      <c r="V71" s="588"/>
      <c r="W71" s="588"/>
      <c r="X71" s="588"/>
      <c r="Y71" s="588"/>
      <c r="Z71" s="588"/>
      <c r="AA71" s="588"/>
      <c r="AB71" s="588"/>
      <c r="AC71" s="588"/>
      <c r="AD71" s="588"/>
      <c r="AE71" s="588"/>
      <c r="AF71" s="588"/>
      <c r="AG71" s="588"/>
      <c r="AH71" s="588"/>
      <c r="AI71" s="588"/>
      <c r="AJ71" s="588"/>
      <c r="AK71" s="615"/>
      <c r="AL71" s="615"/>
      <c r="AM71" s="615"/>
      <c r="AN71" s="616"/>
      <c r="AO71" s="136"/>
      <c r="AP71" s="136"/>
      <c r="AQ71" s="136"/>
      <c r="AR71" s="136"/>
      <c r="AS71" s="136"/>
      <c r="AT71" s="136"/>
      <c r="AU71" s="136"/>
      <c r="AV71" s="10"/>
    </row>
    <row r="72" spans="2:48" x14ac:dyDescent="0.2">
      <c r="B72" s="10"/>
      <c r="C72" s="136"/>
      <c r="D72" s="136"/>
      <c r="E72" s="148" t="s">
        <v>94</v>
      </c>
      <c r="F72" s="587"/>
      <c r="G72" s="588"/>
      <c r="H72" s="588"/>
      <c r="I72" s="588"/>
      <c r="J72" s="588"/>
      <c r="K72" s="588"/>
      <c r="L72" s="588"/>
      <c r="M72" s="588"/>
      <c r="N72" s="588"/>
      <c r="O72" s="588"/>
      <c r="P72" s="588"/>
      <c r="Q72" s="588"/>
      <c r="R72" s="588"/>
      <c r="S72" s="588"/>
      <c r="T72" s="588"/>
      <c r="U72" s="588"/>
      <c r="V72" s="588"/>
      <c r="W72" s="588"/>
      <c r="X72" s="588"/>
      <c r="Y72" s="588"/>
      <c r="Z72" s="588"/>
      <c r="AA72" s="588"/>
      <c r="AB72" s="588"/>
      <c r="AC72" s="588"/>
      <c r="AD72" s="588"/>
      <c r="AE72" s="588"/>
      <c r="AF72" s="588"/>
      <c r="AG72" s="588"/>
      <c r="AH72" s="588"/>
      <c r="AI72" s="588"/>
      <c r="AJ72" s="588"/>
      <c r="AK72" s="615"/>
      <c r="AL72" s="615"/>
      <c r="AM72" s="615"/>
      <c r="AN72" s="616"/>
      <c r="AO72" s="136"/>
      <c r="AP72" s="136"/>
      <c r="AQ72" s="136"/>
      <c r="AR72" s="136"/>
      <c r="AS72" s="136"/>
      <c r="AT72" s="136"/>
      <c r="AU72" s="136"/>
      <c r="AV72" s="10"/>
    </row>
    <row r="73" spans="2:48" x14ac:dyDescent="0.2">
      <c r="B73" s="10"/>
      <c r="C73" s="136"/>
      <c r="D73" s="136"/>
      <c r="E73" s="148" t="s">
        <v>95</v>
      </c>
      <c r="F73" s="587"/>
      <c r="G73" s="588"/>
      <c r="H73" s="588"/>
      <c r="I73" s="588"/>
      <c r="J73" s="588"/>
      <c r="K73" s="588"/>
      <c r="L73" s="588"/>
      <c r="M73" s="588"/>
      <c r="N73" s="588"/>
      <c r="O73" s="588"/>
      <c r="P73" s="588"/>
      <c r="Q73" s="588"/>
      <c r="R73" s="588"/>
      <c r="S73" s="588"/>
      <c r="T73" s="588"/>
      <c r="U73" s="588"/>
      <c r="V73" s="588"/>
      <c r="W73" s="588"/>
      <c r="X73" s="588"/>
      <c r="Y73" s="588"/>
      <c r="Z73" s="588"/>
      <c r="AA73" s="588"/>
      <c r="AB73" s="588"/>
      <c r="AC73" s="588"/>
      <c r="AD73" s="588"/>
      <c r="AE73" s="588"/>
      <c r="AF73" s="588"/>
      <c r="AG73" s="588"/>
      <c r="AH73" s="588"/>
      <c r="AI73" s="588"/>
      <c r="AJ73" s="588"/>
      <c r="AK73" s="615"/>
      <c r="AL73" s="615"/>
      <c r="AM73" s="615"/>
      <c r="AN73" s="616"/>
      <c r="AO73" s="136"/>
      <c r="AP73" s="136"/>
      <c r="AQ73" s="136"/>
      <c r="AR73" s="136"/>
      <c r="AS73" s="136"/>
      <c r="AT73" s="136"/>
      <c r="AU73" s="136"/>
      <c r="AV73" s="10"/>
    </row>
    <row r="74" spans="2:48" ht="13.5" customHeight="1" x14ac:dyDescent="0.2">
      <c r="B74" s="10"/>
      <c r="C74" s="136"/>
      <c r="D74" s="136"/>
      <c r="E74" s="148" t="s">
        <v>96</v>
      </c>
      <c r="F74" s="587"/>
      <c r="G74" s="588"/>
      <c r="H74" s="588"/>
      <c r="I74" s="588"/>
      <c r="J74" s="588"/>
      <c r="K74" s="588"/>
      <c r="L74" s="588"/>
      <c r="M74" s="588"/>
      <c r="N74" s="588"/>
      <c r="O74" s="588"/>
      <c r="P74" s="588"/>
      <c r="Q74" s="588"/>
      <c r="R74" s="588"/>
      <c r="S74" s="588"/>
      <c r="T74" s="588"/>
      <c r="U74" s="588"/>
      <c r="V74" s="588"/>
      <c r="W74" s="588"/>
      <c r="X74" s="588"/>
      <c r="Y74" s="588"/>
      <c r="Z74" s="588"/>
      <c r="AA74" s="588"/>
      <c r="AB74" s="588"/>
      <c r="AC74" s="588"/>
      <c r="AD74" s="588"/>
      <c r="AE74" s="588"/>
      <c r="AF74" s="588"/>
      <c r="AG74" s="588"/>
      <c r="AH74" s="588"/>
      <c r="AI74" s="588"/>
      <c r="AJ74" s="588"/>
      <c r="AK74" s="615"/>
      <c r="AL74" s="615"/>
      <c r="AM74" s="615"/>
      <c r="AN74" s="616"/>
      <c r="AO74" s="136"/>
      <c r="AP74" s="136"/>
      <c r="AQ74" s="136"/>
      <c r="AR74" s="136"/>
      <c r="AS74" s="136"/>
      <c r="AT74" s="136"/>
      <c r="AU74" s="136"/>
      <c r="AV74" s="10"/>
    </row>
    <row r="75" spans="2:48" x14ac:dyDescent="0.2">
      <c r="B75" s="10"/>
      <c r="C75" s="136"/>
      <c r="D75" s="136"/>
      <c r="E75" s="148" t="s">
        <v>97</v>
      </c>
      <c r="F75" s="587"/>
      <c r="G75" s="588"/>
      <c r="H75" s="588"/>
      <c r="I75" s="588"/>
      <c r="J75" s="588"/>
      <c r="K75" s="588"/>
      <c r="L75" s="588"/>
      <c r="M75" s="588"/>
      <c r="N75" s="588"/>
      <c r="O75" s="588"/>
      <c r="P75" s="588"/>
      <c r="Q75" s="588"/>
      <c r="R75" s="588"/>
      <c r="S75" s="588"/>
      <c r="T75" s="588"/>
      <c r="U75" s="588"/>
      <c r="V75" s="588"/>
      <c r="W75" s="588"/>
      <c r="X75" s="588"/>
      <c r="Y75" s="588"/>
      <c r="Z75" s="588"/>
      <c r="AA75" s="588"/>
      <c r="AB75" s="588"/>
      <c r="AC75" s="588"/>
      <c r="AD75" s="588"/>
      <c r="AE75" s="588"/>
      <c r="AF75" s="588"/>
      <c r="AG75" s="588"/>
      <c r="AH75" s="588"/>
      <c r="AI75" s="588"/>
      <c r="AJ75" s="588"/>
      <c r="AK75" s="615"/>
      <c r="AL75" s="615"/>
      <c r="AM75" s="615"/>
      <c r="AN75" s="616"/>
      <c r="AO75" s="136"/>
      <c r="AP75" s="136"/>
      <c r="AQ75" s="136"/>
      <c r="AR75" s="136"/>
      <c r="AS75" s="136"/>
      <c r="AT75" s="136"/>
      <c r="AU75" s="136"/>
      <c r="AV75" s="10"/>
    </row>
    <row r="76" spans="2:48" ht="13.5" thickBot="1" x14ac:dyDescent="0.25">
      <c r="B76" s="10"/>
      <c r="C76" s="136"/>
      <c r="D76" s="136"/>
      <c r="E76" s="148" t="s">
        <v>98</v>
      </c>
      <c r="F76" s="587"/>
      <c r="G76" s="588"/>
      <c r="H76" s="588"/>
      <c r="I76" s="588"/>
      <c r="J76" s="588"/>
      <c r="K76" s="588"/>
      <c r="L76" s="588"/>
      <c r="M76" s="588"/>
      <c r="N76" s="588"/>
      <c r="O76" s="588"/>
      <c r="P76" s="588"/>
      <c r="Q76" s="588"/>
      <c r="R76" s="588"/>
      <c r="S76" s="588"/>
      <c r="T76" s="588"/>
      <c r="U76" s="588"/>
      <c r="V76" s="588"/>
      <c r="W76" s="588"/>
      <c r="X76" s="588"/>
      <c r="Y76" s="588"/>
      <c r="Z76" s="588"/>
      <c r="AA76" s="588"/>
      <c r="AB76" s="588"/>
      <c r="AC76" s="588"/>
      <c r="AD76" s="588"/>
      <c r="AE76" s="588"/>
      <c r="AF76" s="588"/>
      <c r="AG76" s="588"/>
      <c r="AH76" s="588"/>
      <c r="AI76" s="588"/>
      <c r="AJ76" s="588"/>
      <c r="AK76" s="615"/>
      <c r="AL76" s="615"/>
      <c r="AM76" s="615"/>
      <c r="AN76" s="616"/>
      <c r="AO76" s="136"/>
      <c r="AP76" s="136"/>
      <c r="AQ76" s="136"/>
      <c r="AR76" s="136"/>
      <c r="AS76" s="136"/>
      <c r="AT76" s="136"/>
      <c r="AU76" s="136"/>
      <c r="AV76" s="10"/>
    </row>
    <row r="77" spans="2:48" ht="13.5" thickBot="1" x14ac:dyDescent="0.25">
      <c r="B77" s="10"/>
      <c r="C77" s="136"/>
      <c r="D77" s="136"/>
      <c r="E77" s="136"/>
      <c r="F77" s="567" t="s">
        <v>143</v>
      </c>
      <c r="G77" s="493"/>
      <c r="H77" s="493"/>
      <c r="I77" s="493"/>
      <c r="J77" s="493"/>
      <c r="K77" s="493"/>
      <c r="L77" s="493"/>
      <c r="M77" s="493"/>
      <c r="N77" s="493"/>
      <c r="O77" s="493"/>
      <c r="P77" s="493"/>
      <c r="Q77" s="493"/>
      <c r="R77" s="493"/>
      <c r="S77" s="493"/>
      <c r="T77" s="493"/>
      <c r="U77" s="493"/>
      <c r="V77" s="493"/>
      <c r="W77" s="493"/>
      <c r="X77" s="493"/>
      <c r="Y77" s="493"/>
      <c r="Z77" s="493"/>
      <c r="AA77" s="493"/>
      <c r="AB77" s="493"/>
      <c r="AC77" s="493"/>
      <c r="AD77" s="493"/>
      <c r="AE77" s="493"/>
      <c r="AF77" s="493"/>
      <c r="AG77" s="493"/>
      <c r="AH77" s="493"/>
      <c r="AI77" s="493"/>
      <c r="AJ77" s="493"/>
      <c r="AK77" s="613" t="s">
        <v>139</v>
      </c>
      <c r="AL77" s="487"/>
      <c r="AM77" s="487"/>
      <c r="AN77" s="614"/>
      <c r="AO77" s="136"/>
      <c r="AP77" s="136"/>
      <c r="AQ77" s="136"/>
      <c r="AR77" s="136"/>
      <c r="AS77" s="136"/>
      <c r="AT77" s="136"/>
      <c r="AU77" s="136"/>
      <c r="AV77" s="10"/>
    </row>
    <row r="78" spans="2:48" x14ac:dyDescent="0.2">
      <c r="B78" s="10"/>
      <c r="C78" s="136"/>
      <c r="D78" s="136"/>
      <c r="E78" s="148" t="s">
        <v>91</v>
      </c>
      <c r="F78" s="617"/>
      <c r="G78" s="618"/>
      <c r="H78" s="618"/>
      <c r="I78" s="618"/>
      <c r="J78" s="618"/>
      <c r="K78" s="618"/>
      <c r="L78" s="618"/>
      <c r="M78" s="618"/>
      <c r="N78" s="618"/>
      <c r="O78" s="618"/>
      <c r="P78" s="618"/>
      <c r="Q78" s="618"/>
      <c r="R78" s="618"/>
      <c r="S78" s="618"/>
      <c r="T78" s="618"/>
      <c r="U78" s="618"/>
      <c r="V78" s="618"/>
      <c r="W78" s="618"/>
      <c r="X78" s="618"/>
      <c r="Y78" s="618"/>
      <c r="Z78" s="618"/>
      <c r="AA78" s="618"/>
      <c r="AB78" s="618"/>
      <c r="AC78" s="618"/>
      <c r="AD78" s="618"/>
      <c r="AE78" s="618"/>
      <c r="AF78" s="618"/>
      <c r="AG78" s="618"/>
      <c r="AH78" s="618"/>
      <c r="AI78" s="618"/>
      <c r="AJ78" s="618"/>
      <c r="AK78" s="619"/>
      <c r="AL78" s="619"/>
      <c r="AM78" s="619"/>
      <c r="AN78" s="620"/>
      <c r="AO78" s="136"/>
      <c r="AP78" s="136"/>
      <c r="AQ78" s="136"/>
      <c r="AR78" s="136"/>
      <c r="AS78" s="136"/>
      <c r="AT78" s="136"/>
      <c r="AU78" s="136"/>
      <c r="AV78" s="10"/>
    </row>
    <row r="79" spans="2:48" x14ac:dyDescent="0.2">
      <c r="B79" s="10"/>
      <c r="C79" s="136"/>
      <c r="D79" s="136"/>
      <c r="E79" s="148" t="s">
        <v>92</v>
      </c>
      <c r="F79" s="587"/>
      <c r="G79" s="588"/>
      <c r="H79" s="588"/>
      <c r="I79" s="588"/>
      <c r="J79" s="588"/>
      <c r="K79" s="588"/>
      <c r="L79" s="588"/>
      <c r="M79" s="588"/>
      <c r="N79" s="588"/>
      <c r="O79" s="588"/>
      <c r="P79" s="588"/>
      <c r="Q79" s="588"/>
      <c r="R79" s="588"/>
      <c r="S79" s="588"/>
      <c r="T79" s="588"/>
      <c r="U79" s="588"/>
      <c r="V79" s="588"/>
      <c r="W79" s="588"/>
      <c r="X79" s="588"/>
      <c r="Y79" s="588"/>
      <c r="Z79" s="588"/>
      <c r="AA79" s="588"/>
      <c r="AB79" s="588"/>
      <c r="AC79" s="588"/>
      <c r="AD79" s="588"/>
      <c r="AE79" s="588"/>
      <c r="AF79" s="588"/>
      <c r="AG79" s="588"/>
      <c r="AH79" s="588"/>
      <c r="AI79" s="588"/>
      <c r="AJ79" s="588"/>
      <c r="AK79" s="615"/>
      <c r="AL79" s="615"/>
      <c r="AM79" s="615"/>
      <c r="AN79" s="616"/>
      <c r="AO79" s="136"/>
      <c r="AP79" s="136"/>
      <c r="AQ79" s="136"/>
      <c r="AR79" s="136"/>
      <c r="AS79" s="136"/>
      <c r="AT79" s="136"/>
      <c r="AU79" s="136"/>
      <c r="AV79" s="10"/>
    </row>
    <row r="80" spans="2:48" x14ac:dyDescent="0.2">
      <c r="B80" s="10"/>
      <c r="C80" s="136"/>
      <c r="D80" s="136"/>
      <c r="E80" s="148" t="s">
        <v>93</v>
      </c>
      <c r="F80" s="587"/>
      <c r="G80" s="588"/>
      <c r="H80" s="588"/>
      <c r="I80" s="588"/>
      <c r="J80" s="588"/>
      <c r="K80" s="588"/>
      <c r="L80" s="588"/>
      <c r="M80" s="588"/>
      <c r="N80" s="588"/>
      <c r="O80" s="588"/>
      <c r="P80" s="588"/>
      <c r="Q80" s="588"/>
      <c r="R80" s="588"/>
      <c r="S80" s="588"/>
      <c r="T80" s="588"/>
      <c r="U80" s="588"/>
      <c r="V80" s="588"/>
      <c r="W80" s="588"/>
      <c r="X80" s="588"/>
      <c r="Y80" s="588"/>
      <c r="Z80" s="588"/>
      <c r="AA80" s="588"/>
      <c r="AB80" s="588"/>
      <c r="AC80" s="588"/>
      <c r="AD80" s="588"/>
      <c r="AE80" s="588"/>
      <c r="AF80" s="588"/>
      <c r="AG80" s="588"/>
      <c r="AH80" s="588"/>
      <c r="AI80" s="588"/>
      <c r="AJ80" s="588"/>
      <c r="AK80" s="615"/>
      <c r="AL80" s="615"/>
      <c r="AM80" s="615"/>
      <c r="AN80" s="616"/>
      <c r="AO80" s="136"/>
      <c r="AP80" s="136"/>
      <c r="AQ80" s="136"/>
      <c r="AR80" s="136"/>
      <c r="AS80" s="136"/>
      <c r="AT80" s="136"/>
      <c r="AU80" s="136"/>
      <c r="AV80" s="10"/>
    </row>
    <row r="81" spans="2:48" x14ac:dyDescent="0.2">
      <c r="B81" s="10"/>
      <c r="C81" s="136"/>
      <c r="D81" s="136"/>
      <c r="E81" s="148" t="s">
        <v>94</v>
      </c>
      <c r="F81" s="587"/>
      <c r="G81" s="588"/>
      <c r="H81" s="588"/>
      <c r="I81" s="588"/>
      <c r="J81" s="588"/>
      <c r="K81" s="588"/>
      <c r="L81" s="588"/>
      <c r="M81" s="588"/>
      <c r="N81" s="588"/>
      <c r="O81" s="588"/>
      <c r="P81" s="588"/>
      <c r="Q81" s="588"/>
      <c r="R81" s="588"/>
      <c r="S81" s="588"/>
      <c r="T81" s="588"/>
      <c r="U81" s="588"/>
      <c r="V81" s="588"/>
      <c r="W81" s="588"/>
      <c r="X81" s="588"/>
      <c r="Y81" s="588"/>
      <c r="Z81" s="588"/>
      <c r="AA81" s="588"/>
      <c r="AB81" s="588"/>
      <c r="AC81" s="588"/>
      <c r="AD81" s="588"/>
      <c r="AE81" s="588"/>
      <c r="AF81" s="588"/>
      <c r="AG81" s="588"/>
      <c r="AH81" s="588"/>
      <c r="AI81" s="588"/>
      <c r="AJ81" s="588"/>
      <c r="AK81" s="615"/>
      <c r="AL81" s="615"/>
      <c r="AM81" s="615"/>
      <c r="AN81" s="616"/>
      <c r="AO81" s="136"/>
      <c r="AP81" s="136"/>
      <c r="AQ81" s="136"/>
      <c r="AR81" s="136"/>
      <c r="AS81" s="136"/>
      <c r="AT81" s="136"/>
      <c r="AU81" s="136"/>
      <c r="AV81" s="10"/>
    </row>
    <row r="82" spans="2:48" x14ac:dyDescent="0.2">
      <c r="B82" s="10"/>
      <c r="C82" s="136"/>
      <c r="D82" s="136"/>
      <c r="E82" s="148" t="s">
        <v>95</v>
      </c>
      <c r="F82" s="587"/>
      <c r="G82" s="588"/>
      <c r="H82" s="588"/>
      <c r="I82" s="588"/>
      <c r="J82" s="588"/>
      <c r="K82" s="588"/>
      <c r="L82" s="588"/>
      <c r="M82" s="588"/>
      <c r="N82" s="588"/>
      <c r="O82" s="588"/>
      <c r="P82" s="588"/>
      <c r="Q82" s="588"/>
      <c r="R82" s="588"/>
      <c r="S82" s="588"/>
      <c r="T82" s="588"/>
      <c r="U82" s="588"/>
      <c r="V82" s="588"/>
      <c r="W82" s="588"/>
      <c r="X82" s="588"/>
      <c r="Y82" s="588"/>
      <c r="Z82" s="588"/>
      <c r="AA82" s="588"/>
      <c r="AB82" s="588"/>
      <c r="AC82" s="588"/>
      <c r="AD82" s="588"/>
      <c r="AE82" s="588"/>
      <c r="AF82" s="588"/>
      <c r="AG82" s="588"/>
      <c r="AH82" s="588"/>
      <c r="AI82" s="588"/>
      <c r="AJ82" s="588"/>
      <c r="AK82" s="615"/>
      <c r="AL82" s="615"/>
      <c r="AM82" s="615"/>
      <c r="AN82" s="616"/>
      <c r="AO82" s="136"/>
      <c r="AP82" s="136"/>
      <c r="AQ82" s="136"/>
      <c r="AR82" s="136"/>
      <c r="AS82" s="136"/>
      <c r="AT82" s="136"/>
      <c r="AU82" s="136"/>
      <c r="AV82" s="10"/>
    </row>
    <row r="83" spans="2:48" x14ac:dyDescent="0.2">
      <c r="B83" s="10"/>
      <c r="C83" s="136"/>
      <c r="D83" s="136"/>
      <c r="E83" s="148" t="s">
        <v>96</v>
      </c>
      <c r="F83" s="587"/>
      <c r="G83" s="588"/>
      <c r="H83" s="588"/>
      <c r="I83" s="588"/>
      <c r="J83" s="588"/>
      <c r="K83" s="588"/>
      <c r="L83" s="588"/>
      <c r="M83" s="588"/>
      <c r="N83" s="588"/>
      <c r="O83" s="588"/>
      <c r="P83" s="588"/>
      <c r="Q83" s="588"/>
      <c r="R83" s="588"/>
      <c r="S83" s="588"/>
      <c r="T83" s="588"/>
      <c r="U83" s="588"/>
      <c r="V83" s="588"/>
      <c r="W83" s="588"/>
      <c r="X83" s="588"/>
      <c r="Y83" s="588"/>
      <c r="Z83" s="588"/>
      <c r="AA83" s="588"/>
      <c r="AB83" s="588"/>
      <c r="AC83" s="588"/>
      <c r="AD83" s="588"/>
      <c r="AE83" s="588"/>
      <c r="AF83" s="588"/>
      <c r="AG83" s="588"/>
      <c r="AH83" s="588"/>
      <c r="AI83" s="588"/>
      <c r="AJ83" s="588"/>
      <c r="AK83" s="615"/>
      <c r="AL83" s="615"/>
      <c r="AM83" s="615"/>
      <c r="AN83" s="616"/>
      <c r="AO83" s="136"/>
      <c r="AP83" s="136"/>
      <c r="AQ83" s="136"/>
      <c r="AR83" s="136"/>
      <c r="AS83" s="136"/>
      <c r="AT83" s="136"/>
      <c r="AU83" s="136"/>
      <c r="AV83" s="10"/>
    </row>
    <row r="84" spans="2:48" x14ac:dyDescent="0.2">
      <c r="B84" s="10"/>
      <c r="C84" s="136"/>
      <c r="D84" s="136"/>
      <c r="E84" s="148" t="s">
        <v>97</v>
      </c>
      <c r="F84" s="587"/>
      <c r="G84" s="588"/>
      <c r="H84" s="588"/>
      <c r="I84" s="588"/>
      <c r="J84" s="588"/>
      <c r="K84" s="588"/>
      <c r="L84" s="588"/>
      <c r="M84" s="588"/>
      <c r="N84" s="588"/>
      <c r="O84" s="588"/>
      <c r="P84" s="588"/>
      <c r="Q84" s="588"/>
      <c r="R84" s="588"/>
      <c r="S84" s="588"/>
      <c r="T84" s="588"/>
      <c r="U84" s="588"/>
      <c r="V84" s="588"/>
      <c r="W84" s="588"/>
      <c r="X84" s="588"/>
      <c r="Y84" s="588"/>
      <c r="Z84" s="588"/>
      <c r="AA84" s="588"/>
      <c r="AB84" s="588"/>
      <c r="AC84" s="588"/>
      <c r="AD84" s="588"/>
      <c r="AE84" s="588"/>
      <c r="AF84" s="588"/>
      <c r="AG84" s="588"/>
      <c r="AH84" s="588"/>
      <c r="AI84" s="588"/>
      <c r="AJ84" s="588"/>
      <c r="AK84" s="615"/>
      <c r="AL84" s="615"/>
      <c r="AM84" s="615"/>
      <c r="AN84" s="616"/>
      <c r="AO84" s="136"/>
      <c r="AP84" s="136"/>
      <c r="AQ84" s="136"/>
      <c r="AR84" s="136"/>
      <c r="AS84" s="136"/>
      <c r="AT84" s="136"/>
      <c r="AU84" s="136"/>
      <c r="AV84" s="10"/>
    </row>
    <row r="85" spans="2:48" ht="13.5" thickBot="1" x14ac:dyDescent="0.25">
      <c r="B85" s="10"/>
      <c r="C85" s="136"/>
      <c r="D85" s="136"/>
      <c r="E85" s="148" t="s">
        <v>98</v>
      </c>
      <c r="F85" s="598"/>
      <c r="G85" s="599"/>
      <c r="H85" s="599"/>
      <c r="I85" s="599"/>
      <c r="J85" s="599"/>
      <c r="K85" s="599"/>
      <c r="L85" s="599"/>
      <c r="M85" s="599"/>
      <c r="N85" s="599"/>
      <c r="O85" s="599"/>
      <c r="P85" s="599"/>
      <c r="Q85" s="599"/>
      <c r="R85" s="599"/>
      <c r="S85" s="599"/>
      <c r="T85" s="599"/>
      <c r="U85" s="599"/>
      <c r="V85" s="599"/>
      <c r="W85" s="599"/>
      <c r="X85" s="599"/>
      <c r="Y85" s="599"/>
      <c r="Z85" s="599"/>
      <c r="AA85" s="599"/>
      <c r="AB85" s="599"/>
      <c r="AC85" s="599"/>
      <c r="AD85" s="599"/>
      <c r="AE85" s="599"/>
      <c r="AF85" s="599"/>
      <c r="AG85" s="599"/>
      <c r="AH85" s="599"/>
      <c r="AI85" s="599"/>
      <c r="AJ85" s="599"/>
      <c r="AK85" s="621"/>
      <c r="AL85" s="621"/>
      <c r="AM85" s="621"/>
      <c r="AN85" s="622"/>
      <c r="AO85" s="136"/>
      <c r="AP85" s="136"/>
      <c r="AQ85" s="136"/>
      <c r="AR85" s="136"/>
      <c r="AS85" s="136"/>
      <c r="AT85" s="136"/>
      <c r="AU85" s="136"/>
      <c r="AV85" s="10"/>
    </row>
    <row r="86" spans="2:48" x14ac:dyDescent="0.2">
      <c r="B86" s="10"/>
      <c r="C86" s="136"/>
      <c r="D86" s="136"/>
      <c r="E86" s="136"/>
      <c r="F86" s="136" t="s">
        <v>144</v>
      </c>
      <c r="G86" s="136"/>
      <c r="H86" s="136"/>
      <c r="I86" s="136"/>
      <c r="J86" s="136"/>
      <c r="K86" s="136"/>
      <c r="L86" s="136"/>
      <c r="M86" s="13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6"/>
      <c r="AN86" s="156"/>
      <c r="AO86" s="136"/>
      <c r="AP86" s="623">
        <f>SUM(AK69:AN76)</f>
        <v>0</v>
      </c>
      <c r="AQ86" s="624"/>
      <c r="AR86" s="624"/>
      <c r="AS86" s="624"/>
      <c r="AT86" s="625"/>
      <c r="AU86" s="136"/>
      <c r="AV86" s="10"/>
    </row>
    <row r="87" spans="2:48" x14ac:dyDescent="0.2">
      <c r="B87" s="10"/>
      <c r="C87" s="136"/>
      <c r="D87" s="136"/>
      <c r="E87" s="136"/>
      <c r="F87" s="136" t="s">
        <v>145</v>
      </c>
      <c r="G87" s="136"/>
      <c r="H87" s="136"/>
      <c r="I87" s="136"/>
      <c r="J87" s="136"/>
      <c r="K87" s="136"/>
      <c r="L87" s="136"/>
      <c r="M87" s="136"/>
      <c r="N87" s="155"/>
      <c r="O87" s="155"/>
      <c r="P87" s="155"/>
      <c r="Q87" s="155"/>
      <c r="R87" s="155"/>
      <c r="S87" s="155"/>
      <c r="T87" s="155"/>
      <c r="U87" s="155"/>
      <c r="V87" s="155"/>
      <c r="W87" s="155"/>
      <c r="X87" s="155"/>
      <c r="Y87" s="155"/>
      <c r="Z87" s="155"/>
      <c r="AA87" s="155"/>
      <c r="AB87" s="155"/>
      <c r="AC87" s="155"/>
      <c r="AD87" s="155"/>
      <c r="AE87" s="155"/>
      <c r="AF87" s="155"/>
      <c r="AG87" s="155"/>
      <c r="AH87" s="155"/>
      <c r="AI87" s="155"/>
      <c r="AJ87" s="155"/>
      <c r="AK87" s="155"/>
      <c r="AL87" s="155"/>
      <c r="AM87" s="155"/>
      <c r="AN87" s="155"/>
      <c r="AO87" s="136"/>
      <c r="AP87" s="623">
        <f>SUM(AK78:AN85)</f>
        <v>0</v>
      </c>
      <c r="AQ87" s="624"/>
      <c r="AR87" s="624"/>
      <c r="AS87" s="624"/>
      <c r="AT87" s="625"/>
      <c r="AU87" s="136"/>
      <c r="AV87" s="10"/>
    </row>
    <row r="88" spans="2:48" ht="13.5" thickBot="1" x14ac:dyDescent="0.25">
      <c r="B88" s="10"/>
      <c r="C88" s="136"/>
      <c r="D88" s="136"/>
      <c r="E88" s="136"/>
      <c r="F88" s="136"/>
      <c r="G88" s="136"/>
      <c r="H88" s="136"/>
      <c r="I88" s="136"/>
      <c r="J88" s="136"/>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6"/>
      <c r="AN88" s="136"/>
      <c r="AO88" s="136"/>
      <c r="AP88" s="136"/>
      <c r="AQ88" s="136"/>
      <c r="AR88" s="136"/>
      <c r="AS88" s="136"/>
      <c r="AT88" s="136"/>
      <c r="AU88" s="136"/>
      <c r="AV88" s="10"/>
    </row>
    <row r="89" spans="2:48" ht="13.5" customHeight="1" thickBot="1" x14ac:dyDescent="0.25">
      <c r="B89" s="10"/>
      <c r="C89" s="136"/>
      <c r="D89" s="136"/>
      <c r="E89" s="136"/>
      <c r="F89" s="567" t="s">
        <v>327</v>
      </c>
      <c r="G89" s="493"/>
      <c r="H89" s="493"/>
      <c r="I89" s="493"/>
      <c r="J89" s="493"/>
      <c r="K89" s="493"/>
      <c r="L89" s="493"/>
      <c r="M89" s="493"/>
      <c r="N89" s="493"/>
      <c r="O89" s="493"/>
      <c r="P89" s="493"/>
      <c r="Q89" s="493"/>
      <c r="R89" s="493"/>
      <c r="S89" s="493"/>
      <c r="T89" s="493"/>
      <c r="U89" s="493"/>
      <c r="V89" s="493"/>
      <c r="W89" s="493"/>
      <c r="X89" s="493"/>
      <c r="Y89" s="493"/>
      <c r="Z89" s="493"/>
      <c r="AA89" s="493"/>
      <c r="AB89" s="493"/>
      <c r="AC89" s="493"/>
      <c r="AD89" s="493"/>
      <c r="AE89" s="493"/>
      <c r="AF89" s="493"/>
      <c r="AG89" s="493"/>
      <c r="AH89" s="493"/>
      <c r="AI89" s="493"/>
      <c r="AJ89" s="493"/>
      <c r="AK89" s="613" t="s">
        <v>139</v>
      </c>
      <c r="AL89" s="487"/>
      <c r="AM89" s="487"/>
      <c r="AN89" s="614"/>
      <c r="AO89" s="136"/>
      <c r="AP89" s="136"/>
      <c r="AQ89" s="136"/>
      <c r="AR89" s="136"/>
      <c r="AS89" s="136"/>
      <c r="AT89" s="136"/>
      <c r="AU89" s="136"/>
      <c r="AV89" s="10"/>
    </row>
    <row r="90" spans="2:48" x14ac:dyDescent="0.2">
      <c r="B90" s="10"/>
      <c r="C90" s="136"/>
      <c r="D90" s="136"/>
      <c r="E90" s="148" t="s">
        <v>91</v>
      </c>
      <c r="F90" s="686" t="s">
        <v>277</v>
      </c>
      <c r="G90" s="687"/>
      <c r="H90" s="687"/>
      <c r="I90" s="687"/>
      <c r="J90" s="687"/>
      <c r="K90" s="687"/>
      <c r="L90" s="436"/>
      <c r="M90" s="690"/>
      <c r="N90" s="691"/>
      <c r="O90" s="691"/>
      <c r="P90" s="691"/>
      <c r="Q90" s="691"/>
      <c r="R90" s="691"/>
      <c r="S90" s="691"/>
      <c r="T90" s="691"/>
      <c r="U90" s="691"/>
      <c r="V90" s="691"/>
      <c r="W90" s="691"/>
      <c r="X90" s="691"/>
      <c r="Y90" s="691"/>
      <c r="Z90" s="691"/>
      <c r="AA90" s="691"/>
      <c r="AB90" s="691"/>
      <c r="AC90" s="691"/>
      <c r="AD90" s="691"/>
      <c r="AE90" s="691"/>
      <c r="AF90" s="691"/>
      <c r="AG90" s="691"/>
      <c r="AH90" s="691"/>
      <c r="AI90" s="691"/>
      <c r="AJ90" s="692"/>
      <c r="AK90" s="626"/>
      <c r="AL90" s="626"/>
      <c r="AM90" s="626"/>
      <c r="AN90" s="627"/>
      <c r="AO90" s="136"/>
      <c r="AP90" s="136"/>
      <c r="AQ90" s="136"/>
      <c r="AR90" s="136"/>
      <c r="AS90" s="136"/>
      <c r="AT90" s="136"/>
      <c r="AU90" s="136"/>
      <c r="AV90" s="10"/>
    </row>
    <row r="91" spans="2:48" x14ac:dyDescent="0.2">
      <c r="B91" s="10"/>
      <c r="C91" s="136"/>
      <c r="D91" s="136"/>
      <c r="E91" s="148" t="s">
        <v>92</v>
      </c>
      <c r="F91" s="688" t="s">
        <v>157</v>
      </c>
      <c r="G91" s="689"/>
      <c r="H91" s="689"/>
      <c r="I91" s="689"/>
      <c r="J91" s="689"/>
      <c r="K91" s="689"/>
      <c r="L91" s="638"/>
      <c r="M91" s="693"/>
      <c r="N91" s="634"/>
      <c r="O91" s="634"/>
      <c r="P91" s="634"/>
      <c r="Q91" s="634"/>
      <c r="R91" s="634"/>
      <c r="S91" s="634"/>
      <c r="T91" s="634"/>
      <c r="U91" s="634"/>
      <c r="V91" s="634"/>
      <c r="W91" s="634"/>
      <c r="X91" s="634"/>
      <c r="Y91" s="634"/>
      <c r="Z91" s="634"/>
      <c r="AA91" s="634"/>
      <c r="AB91" s="634"/>
      <c r="AC91" s="634"/>
      <c r="AD91" s="634"/>
      <c r="AE91" s="634"/>
      <c r="AF91" s="634"/>
      <c r="AG91" s="634"/>
      <c r="AH91" s="634"/>
      <c r="AI91" s="634"/>
      <c r="AJ91" s="635"/>
      <c r="AK91" s="615"/>
      <c r="AL91" s="615"/>
      <c r="AM91" s="615"/>
      <c r="AN91" s="616"/>
      <c r="AO91" s="136"/>
      <c r="AP91" s="136"/>
      <c r="AQ91" s="136"/>
      <c r="AR91" s="136"/>
      <c r="AS91" s="136"/>
      <c r="AT91" s="136"/>
      <c r="AU91" s="136"/>
      <c r="AV91" s="10"/>
    </row>
    <row r="92" spans="2:48" x14ac:dyDescent="0.2">
      <c r="B92" s="10"/>
      <c r="C92" s="136"/>
      <c r="D92" s="136"/>
      <c r="E92" s="148" t="s">
        <v>93</v>
      </c>
      <c r="F92" s="628" t="s">
        <v>521</v>
      </c>
      <c r="G92" s="440"/>
      <c r="H92" s="440"/>
      <c r="I92" s="440"/>
      <c r="J92" s="440"/>
      <c r="K92" s="440"/>
      <c r="L92" s="441"/>
      <c r="M92" s="633"/>
      <c r="N92" s="634"/>
      <c r="O92" s="634"/>
      <c r="P92" s="634"/>
      <c r="Q92" s="634"/>
      <c r="R92" s="634"/>
      <c r="S92" s="634"/>
      <c r="T92" s="634"/>
      <c r="U92" s="634"/>
      <c r="V92" s="634"/>
      <c r="W92" s="634"/>
      <c r="X92" s="634"/>
      <c r="Y92" s="634"/>
      <c r="Z92" s="634"/>
      <c r="AA92" s="634"/>
      <c r="AB92" s="634"/>
      <c r="AC92" s="634"/>
      <c r="AD92" s="634"/>
      <c r="AE92" s="634"/>
      <c r="AF92" s="634"/>
      <c r="AG92" s="634"/>
      <c r="AH92" s="634"/>
      <c r="AI92" s="634"/>
      <c r="AJ92" s="635"/>
      <c r="AK92" s="615"/>
      <c r="AL92" s="615"/>
      <c r="AM92" s="615"/>
      <c r="AN92" s="616"/>
      <c r="AO92" s="136"/>
      <c r="AP92" s="136"/>
      <c r="AQ92" s="136"/>
      <c r="AR92" s="136"/>
      <c r="AS92" s="136"/>
      <c r="AT92" s="136"/>
      <c r="AU92" s="136"/>
      <c r="AV92" s="10"/>
    </row>
    <row r="93" spans="2:48" x14ac:dyDescent="0.2">
      <c r="B93" s="10"/>
      <c r="C93" s="136"/>
      <c r="D93" s="136"/>
      <c r="E93" s="148" t="s">
        <v>94</v>
      </c>
      <c r="F93" s="629"/>
      <c r="G93" s="630"/>
      <c r="H93" s="630"/>
      <c r="I93" s="630"/>
      <c r="J93" s="630"/>
      <c r="K93" s="630"/>
      <c r="L93" s="631"/>
      <c r="M93" s="633"/>
      <c r="N93" s="634"/>
      <c r="O93" s="634"/>
      <c r="P93" s="634"/>
      <c r="Q93" s="634"/>
      <c r="R93" s="634"/>
      <c r="S93" s="634"/>
      <c r="T93" s="634"/>
      <c r="U93" s="634"/>
      <c r="V93" s="634"/>
      <c r="W93" s="634"/>
      <c r="X93" s="634"/>
      <c r="Y93" s="634"/>
      <c r="Z93" s="634"/>
      <c r="AA93" s="634"/>
      <c r="AB93" s="634"/>
      <c r="AC93" s="634"/>
      <c r="AD93" s="634"/>
      <c r="AE93" s="634"/>
      <c r="AF93" s="634"/>
      <c r="AG93" s="634"/>
      <c r="AH93" s="634"/>
      <c r="AI93" s="634"/>
      <c r="AJ93" s="635"/>
      <c r="AK93" s="615"/>
      <c r="AL93" s="615"/>
      <c r="AM93" s="615"/>
      <c r="AN93" s="616"/>
      <c r="AO93" s="136"/>
      <c r="AP93" s="136"/>
      <c r="AQ93" s="136"/>
      <c r="AR93" s="136"/>
      <c r="AS93" s="136"/>
      <c r="AT93" s="136"/>
      <c r="AU93" s="136"/>
      <c r="AV93" s="10"/>
    </row>
    <row r="94" spans="2:48" x14ac:dyDescent="0.2">
      <c r="B94" s="10"/>
      <c r="C94" s="136"/>
      <c r="D94" s="136"/>
      <c r="E94" s="148" t="s">
        <v>95</v>
      </c>
      <c r="F94" s="629"/>
      <c r="G94" s="630"/>
      <c r="H94" s="630"/>
      <c r="I94" s="630"/>
      <c r="J94" s="630"/>
      <c r="K94" s="630"/>
      <c r="L94" s="631"/>
      <c r="M94" s="633"/>
      <c r="N94" s="634"/>
      <c r="O94" s="634"/>
      <c r="P94" s="634"/>
      <c r="Q94" s="634"/>
      <c r="R94" s="634"/>
      <c r="S94" s="634"/>
      <c r="T94" s="634"/>
      <c r="U94" s="634"/>
      <c r="V94" s="634"/>
      <c r="W94" s="634"/>
      <c r="X94" s="634"/>
      <c r="Y94" s="634"/>
      <c r="Z94" s="634"/>
      <c r="AA94" s="634"/>
      <c r="AB94" s="634"/>
      <c r="AC94" s="634"/>
      <c r="AD94" s="634"/>
      <c r="AE94" s="634"/>
      <c r="AF94" s="634"/>
      <c r="AG94" s="634"/>
      <c r="AH94" s="634"/>
      <c r="AI94" s="634"/>
      <c r="AJ94" s="635"/>
      <c r="AK94" s="615"/>
      <c r="AL94" s="615"/>
      <c r="AM94" s="615"/>
      <c r="AN94" s="616"/>
      <c r="AO94" s="136"/>
      <c r="AP94" s="136"/>
      <c r="AQ94" s="136"/>
      <c r="AR94" s="136"/>
      <c r="AS94" s="136"/>
      <c r="AT94" s="136"/>
      <c r="AU94" s="136"/>
      <c r="AV94" s="10"/>
    </row>
    <row r="95" spans="2:48" x14ac:dyDescent="0.2">
      <c r="B95" s="10"/>
      <c r="C95" s="136"/>
      <c r="D95" s="136"/>
      <c r="E95" s="148" t="s">
        <v>96</v>
      </c>
      <c r="F95" s="629"/>
      <c r="G95" s="630"/>
      <c r="H95" s="630"/>
      <c r="I95" s="630"/>
      <c r="J95" s="630"/>
      <c r="K95" s="630"/>
      <c r="L95" s="631"/>
      <c r="M95" s="633"/>
      <c r="N95" s="634"/>
      <c r="O95" s="634"/>
      <c r="P95" s="634"/>
      <c r="Q95" s="634"/>
      <c r="R95" s="634"/>
      <c r="S95" s="634"/>
      <c r="T95" s="634"/>
      <c r="U95" s="634"/>
      <c r="V95" s="634"/>
      <c r="W95" s="634"/>
      <c r="X95" s="634"/>
      <c r="Y95" s="634"/>
      <c r="Z95" s="634"/>
      <c r="AA95" s="634"/>
      <c r="AB95" s="634"/>
      <c r="AC95" s="634"/>
      <c r="AD95" s="634"/>
      <c r="AE95" s="634"/>
      <c r="AF95" s="634"/>
      <c r="AG95" s="634"/>
      <c r="AH95" s="634"/>
      <c r="AI95" s="634"/>
      <c r="AJ95" s="635"/>
      <c r="AK95" s="615"/>
      <c r="AL95" s="615"/>
      <c r="AM95" s="615"/>
      <c r="AN95" s="616"/>
      <c r="AO95" s="136"/>
      <c r="AP95" s="136"/>
      <c r="AQ95" s="136"/>
      <c r="AR95" s="136"/>
      <c r="AS95" s="136"/>
      <c r="AT95" s="136"/>
      <c r="AU95" s="136"/>
      <c r="AV95" s="10"/>
    </row>
    <row r="96" spans="2:48" x14ac:dyDescent="0.2">
      <c r="B96" s="10"/>
      <c r="C96" s="136"/>
      <c r="D96" s="136"/>
      <c r="E96" s="148" t="s">
        <v>97</v>
      </c>
      <c r="F96" s="629"/>
      <c r="G96" s="630"/>
      <c r="H96" s="630"/>
      <c r="I96" s="630"/>
      <c r="J96" s="630"/>
      <c r="K96" s="630"/>
      <c r="L96" s="631"/>
      <c r="M96" s="633"/>
      <c r="N96" s="634"/>
      <c r="O96" s="634"/>
      <c r="P96" s="634"/>
      <c r="Q96" s="634"/>
      <c r="R96" s="634"/>
      <c r="S96" s="634"/>
      <c r="T96" s="634"/>
      <c r="U96" s="634"/>
      <c r="V96" s="634"/>
      <c r="W96" s="634"/>
      <c r="X96" s="634"/>
      <c r="Y96" s="634"/>
      <c r="Z96" s="634"/>
      <c r="AA96" s="634"/>
      <c r="AB96" s="634"/>
      <c r="AC96" s="634"/>
      <c r="AD96" s="634"/>
      <c r="AE96" s="634"/>
      <c r="AF96" s="634"/>
      <c r="AG96" s="634"/>
      <c r="AH96" s="634"/>
      <c r="AI96" s="634"/>
      <c r="AJ96" s="635"/>
      <c r="AK96" s="615"/>
      <c r="AL96" s="615"/>
      <c r="AM96" s="615"/>
      <c r="AN96" s="616"/>
      <c r="AO96" s="136"/>
      <c r="AP96" s="136"/>
      <c r="AQ96" s="136"/>
      <c r="AR96" s="136"/>
      <c r="AS96" s="136"/>
      <c r="AT96" s="136"/>
      <c r="AU96" s="136"/>
      <c r="AV96" s="10"/>
    </row>
    <row r="97" spans="2:48" x14ac:dyDescent="0.2">
      <c r="B97" s="10"/>
      <c r="C97" s="136"/>
      <c r="D97" s="136"/>
      <c r="E97" s="148" t="s">
        <v>98</v>
      </c>
      <c r="F97" s="629"/>
      <c r="G97" s="630"/>
      <c r="H97" s="630"/>
      <c r="I97" s="630"/>
      <c r="J97" s="630"/>
      <c r="K97" s="630"/>
      <c r="L97" s="631"/>
      <c r="M97" s="633"/>
      <c r="N97" s="634"/>
      <c r="O97" s="634"/>
      <c r="P97" s="634"/>
      <c r="Q97" s="634"/>
      <c r="R97" s="634"/>
      <c r="S97" s="634"/>
      <c r="T97" s="634"/>
      <c r="U97" s="634"/>
      <c r="V97" s="634"/>
      <c r="W97" s="634"/>
      <c r="X97" s="634"/>
      <c r="Y97" s="634"/>
      <c r="Z97" s="634"/>
      <c r="AA97" s="634"/>
      <c r="AB97" s="634"/>
      <c r="AC97" s="634"/>
      <c r="AD97" s="634"/>
      <c r="AE97" s="634"/>
      <c r="AF97" s="634"/>
      <c r="AG97" s="634"/>
      <c r="AH97" s="634"/>
      <c r="AI97" s="634"/>
      <c r="AJ97" s="635"/>
      <c r="AK97" s="615"/>
      <c r="AL97" s="615"/>
      <c r="AM97" s="615"/>
      <c r="AN97" s="616"/>
      <c r="AO97" s="136"/>
      <c r="AP97" s="136"/>
      <c r="AQ97" s="136"/>
      <c r="AR97" s="136"/>
      <c r="AS97" s="136"/>
      <c r="AT97" s="136"/>
      <c r="AU97" s="136"/>
      <c r="AV97" s="10"/>
    </row>
    <row r="98" spans="2:48" x14ac:dyDescent="0.2">
      <c r="B98" s="10"/>
      <c r="C98" s="136"/>
      <c r="D98" s="136"/>
      <c r="E98" s="148" t="s">
        <v>99</v>
      </c>
      <c r="F98" s="629"/>
      <c r="G98" s="630"/>
      <c r="H98" s="630"/>
      <c r="I98" s="630"/>
      <c r="J98" s="630"/>
      <c r="K98" s="630"/>
      <c r="L98" s="631"/>
      <c r="M98" s="633"/>
      <c r="N98" s="634"/>
      <c r="O98" s="634"/>
      <c r="P98" s="634"/>
      <c r="Q98" s="634"/>
      <c r="R98" s="634"/>
      <c r="S98" s="634"/>
      <c r="T98" s="634"/>
      <c r="U98" s="634"/>
      <c r="V98" s="634"/>
      <c r="W98" s="634"/>
      <c r="X98" s="634"/>
      <c r="Y98" s="634"/>
      <c r="Z98" s="634"/>
      <c r="AA98" s="634"/>
      <c r="AB98" s="634"/>
      <c r="AC98" s="634"/>
      <c r="AD98" s="634"/>
      <c r="AE98" s="634"/>
      <c r="AF98" s="634"/>
      <c r="AG98" s="634"/>
      <c r="AH98" s="634"/>
      <c r="AI98" s="634"/>
      <c r="AJ98" s="635"/>
      <c r="AK98" s="615"/>
      <c r="AL98" s="615"/>
      <c r="AM98" s="615"/>
      <c r="AN98" s="616"/>
      <c r="AO98" s="136"/>
      <c r="AP98" s="136"/>
      <c r="AQ98" s="136"/>
      <c r="AR98" s="136"/>
      <c r="AS98" s="136"/>
      <c r="AT98" s="136"/>
      <c r="AU98" s="136"/>
      <c r="AV98" s="10"/>
    </row>
    <row r="99" spans="2:48" ht="13.5" thickBot="1" x14ac:dyDescent="0.25">
      <c r="B99" s="10"/>
      <c r="C99" s="136"/>
      <c r="D99" s="136"/>
      <c r="E99" s="148" t="s">
        <v>141</v>
      </c>
      <c r="F99" s="632"/>
      <c r="G99" s="443"/>
      <c r="H99" s="443"/>
      <c r="I99" s="443"/>
      <c r="J99" s="443"/>
      <c r="K99" s="443"/>
      <c r="L99" s="444"/>
      <c r="M99" s="653"/>
      <c r="N99" s="654"/>
      <c r="O99" s="654"/>
      <c r="P99" s="654"/>
      <c r="Q99" s="654"/>
      <c r="R99" s="654"/>
      <c r="S99" s="654"/>
      <c r="T99" s="654"/>
      <c r="U99" s="654"/>
      <c r="V99" s="654"/>
      <c r="W99" s="654"/>
      <c r="X99" s="654"/>
      <c r="Y99" s="654"/>
      <c r="Z99" s="654"/>
      <c r="AA99" s="654"/>
      <c r="AB99" s="654"/>
      <c r="AC99" s="654"/>
      <c r="AD99" s="654"/>
      <c r="AE99" s="654"/>
      <c r="AF99" s="654"/>
      <c r="AG99" s="654"/>
      <c r="AH99" s="654"/>
      <c r="AI99" s="654"/>
      <c r="AJ99" s="655"/>
      <c r="AK99" s="621"/>
      <c r="AL99" s="621"/>
      <c r="AM99" s="621"/>
      <c r="AN99" s="622"/>
      <c r="AO99" s="136"/>
      <c r="AP99" s="136"/>
      <c r="AQ99" s="136"/>
      <c r="AR99" s="136"/>
      <c r="AS99" s="136"/>
      <c r="AT99" s="136"/>
      <c r="AU99" s="136"/>
      <c r="AV99" s="10"/>
    </row>
    <row r="100" spans="2:48" x14ac:dyDescent="0.2">
      <c r="B100" s="10"/>
      <c r="C100" s="136"/>
      <c r="D100" s="136"/>
      <c r="E100" s="136"/>
      <c r="F100" s="136" t="s">
        <v>146</v>
      </c>
      <c r="G100" s="136"/>
      <c r="H100" s="136"/>
      <c r="I100" s="136"/>
      <c r="J100" s="136"/>
      <c r="K100" s="136"/>
      <c r="L100" s="136"/>
      <c r="M100" s="136"/>
      <c r="N100" s="156"/>
      <c r="O100" s="156"/>
      <c r="P100" s="156"/>
      <c r="Q100" s="156"/>
      <c r="R100" s="156"/>
      <c r="S100" s="156"/>
      <c r="T100" s="156"/>
      <c r="U100" s="156"/>
      <c r="V100" s="156"/>
      <c r="W100" s="156"/>
      <c r="X100" s="156"/>
      <c r="Y100" s="156"/>
      <c r="Z100" s="156"/>
      <c r="AA100" s="156"/>
      <c r="AB100" s="156"/>
      <c r="AC100" s="156"/>
      <c r="AD100" s="156"/>
      <c r="AE100" s="156"/>
      <c r="AF100" s="156"/>
      <c r="AG100" s="156"/>
      <c r="AH100" s="156"/>
      <c r="AI100" s="156"/>
      <c r="AJ100" s="156"/>
      <c r="AK100" s="156"/>
      <c r="AL100" s="156"/>
      <c r="AM100" s="156"/>
      <c r="AN100" s="156"/>
      <c r="AO100" s="136"/>
      <c r="AP100" s="623">
        <f>SUM(AK90:AN99)</f>
        <v>0</v>
      </c>
      <c r="AQ100" s="624"/>
      <c r="AR100" s="624"/>
      <c r="AS100" s="624"/>
      <c r="AT100" s="625"/>
      <c r="AU100" s="136"/>
      <c r="AV100" s="10"/>
    </row>
    <row r="101" spans="2:48" ht="13.5" thickBot="1" x14ac:dyDescent="0.25">
      <c r="B101" s="10"/>
      <c r="C101" s="136"/>
      <c r="D101" s="136"/>
      <c r="E101" s="136"/>
      <c r="F101" s="136"/>
      <c r="G101" s="136"/>
      <c r="H101" s="136"/>
      <c r="I101" s="136"/>
      <c r="J101" s="136"/>
      <c r="K101" s="136"/>
      <c r="L101" s="136"/>
      <c r="M101" s="136"/>
      <c r="N101" s="136"/>
      <c r="O101" s="136"/>
      <c r="P101" s="136"/>
      <c r="Q101" s="136"/>
      <c r="R101" s="136"/>
      <c r="S101" s="136"/>
      <c r="T101" s="136"/>
      <c r="U101" s="136"/>
      <c r="V101" s="136"/>
      <c r="W101" s="136"/>
      <c r="X101" s="136"/>
      <c r="Y101" s="136"/>
      <c r="Z101" s="136"/>
      <c r="AA101" s="136"/>
      <c r="AB101" s="136"/>
      <c r="AC101" s="136"/>
      <c r="AD101" s="136"/>
      <c r="AE101" s="136"/>
      <c r="AF101" s="136"/>
      <c r="AG101" s="136"/>
      <c r="AH101" s="136"/>
      <c r="AI101" s="136"/>
      <c r="AJ101" s="136"/>
      <c r="AK101" s="136"/>
      <c r="AL101" s="136"/>
      <c r="AM101" s="136"/>
      <c r="AN101" s="136"/>
      <c r="AO101" s="136"/>
      <c r="AP101" s="136"/>
      <c r="AQ101" s="136"/>
      <c r="AR101" s="136"/>
      <c r="AS101" s="136"/>
      <c r="AT101" s="136"/>
      <c r="AU101" s="136"/>
      <c r="AV101" s="10"/>
    </row>
    <row r="102" spans="2:48" ht="13.5" thickBot="1" x14ac:dyDescent="0.25">
      <c r="B102" s="10"/>
      <c r="C102" s="136"/>
      <c r="D102" s="136"/>
      <c r="E102" s="136"/>
      <c r="F102" s="567" t="s">
        <v>169</v>
      </c>
      <c r="G102" s="493"/>
      <c r="H102" s="493"/>
      <c r="I102" s="493"/>
      <c r="J102" s="493"/>
      <c r="K102" s="493"/>
      <c r="L102" s="493"/>
      <c r="M102" s="493"/>
      <c r="N102" s="493"/>
      <c r="O102" s="493"/>
      <c r="P102" s="493"/>
      <c r="Q102" s="493"/>
      <c r="R102" s="493"/>
      <c r="S102" s="493"/>
      <c r="T102" s="493"/>
      <c r="U102" s="493"/>
      <c r="V102" s="493"/>
      <c r="W102" s="493"/>
      <c r="X102" s="493"/>
      <c r="Y102" s="493"/>
      <c r="Z102" s="493"/>
      <c r="AA102" s="493"/>
      <c r="AB102" s="493"/>
      <c r="AC102" s="493"/>
      <c r="AD102" s="493"/>
      <c r="AE102" s="493"/>
      <c r="AF102" s="493"/>
      <c r="AG102" s="493"/>
      <c r="AH102" s="493"/>
      <c r="AI102" s="493"/>
      <c r="AJ102" s="493"/>
      <c r="AK102" s="613" t="s">
        <v>139</v>
      </c>
      <c r="AL102" s="487"/>
      <c r="AM102" s="487"/>
      <c r="AN102" s="614"/>
      <c r="AO102" s="136"/>
      <c r="AP102" s="136"/>
      <c r="AQ102" s="136"/>
      <c r="AR102" s="136"/>
      <c r="AS102" s="136"/>
      <c r="AT102" s="136"/>
      <c r="AU102" s="136"/>
      <c r="AV102" s="10"/>
    </row>
    <row r="103" spans="2:48" x14ac:dyDescent="0.2">
      <c r="B103" s="10"/>
      <c r="C103" s="136"/>
      <c r="D103" s="136"/>
      <c r="E103" s="148" t="s">
        <v>91</v>
      </c>
      <c r="F103" s="641"/>
      <c r="G103" s="642"/>
      <c r="H103" s="642"/>
      <c r="I103" s="642"/>
      <c r="J103" s="642"/>
      <c r="K103" s="642"/>
      <c r="L103" s="642"/>
      <c r="M103" s="642"/>
      <c r="N103" s="642"/>
      <c r="O103" s="642"/>
      <c r="P103" s="642"/>
      <c r="Q103" s="642"/>
      <c r="R103" s="642"/>
      <c r="S103" s="642"/>
      <c r="T103" s="642"/>
      <c r="U103" s="642"/>
      <c r="V103" s="642"/>
      <c r="W103" s="642"/>
      <c r="X103" s="642"/>
      <c r="Y103" s="642"/>
      <c r="Z103" s="642"/>
      <c r="AA103" s="642"/>
      <c r="AB103" s="642"/>
      <c r="AC103" s="642"/>
      <c r="AD103" s="642"/>
      <c r="AE103" s="642"/>
      <c r="AF103" s="642"/>
      <c r="AG103" s="642"/>
      <c r="AH103" s="642"/>
      <c r="AI103" s="642"/>
      <c r="AJ103" s="643"/>
      <c r="AK103" s="626"/>
      <c r="AL103" s="626"/>
      <c r="AM103" s="626"/>
      <c r="AN103" s="627"/>
      <c r="AO103" s="136"/>
      <c r="AP103" s="136"/>
      <c r="AQ103" s="136"/>
      <c r="AR103" s="136"/>
      <c r="AS103" s="136"/>
      <c r="AT103" s="136"/>
      <c r="AU103" s="136"/>
      <c r="AV103" s="10"/>
    </row>
    <row r="104" spans="2:48" x14ac:dyDescent="0.2">
      <c r="B104" s="10"/>
      <c r="C104" s="136"/>
      <c r="D104" s="136"/>
      <c r="E104" s="148" t="s">
        <v>92</v>
      </c>
      <c r="F104" s="644"/>
      <c r="G104" s="633"/>
      <c r="H104" s="633"/>
      <c r="I104" s="633"/>
      <c r="J104" s="633"/>
      <c r="K104" s="633"/>
      <c r="L104" s="633"/>
      <c r="M104" s="633"/>
      <c r="N104" s="633"/>
      <c r="O104" s="633"/>
      <c r="P104" s="633"/>
      <c r="Q104" s="633"/>
      <c r="R104" s="633"/>
      <c r="S104" s="633"/>
      <c r="T104" s="633"/>
      <c r="U104" s="633"/>
      <c r="V104" s="633"/>
      <c r="W104" s="633"/>
      <c r="X104" s="633"/>
      <c r="Y104" s="633"/>
      <c r="Z104" s="633"/>
      <c r="AA104" s="633"/>
      <c r="AB104" s="633"/>
      <c r="AC104" s="633"/>
      <c r="AD104" s="633"/>
      <c r="AE104" s="633"/>
      <c r="AF104" s="633"/>
      <c r="AG104" s="633"/>
      <c r="AH104" s="633"/>
      <c r="AI104" s="633"/>
      <c r="AJ104" s="640"/>
      <c r="AK104" s="615"/>
      <c r="AL104" s="615"/>
      <c r="AM104" s="615"/>
      <c r="AN104" s="616"/>
      <c r="AO104" s="136"/>
      <c r="AP104" s="136"/>
      <c r="AQ104" s="136"/>
      <c r="AR104" s="136"/>
      <c r="AS104" s="136"/>
      <c r="AT104" s="136"/>
      <c r="AU104" s="136"/>
      <c r="AV104" s="10"/>
    </row>
    <row r="105" spans="2:48" x14ac:dyDescent="0.2">
      <c r="B105" s="10"/>
      <c r="C105" s="136"/>
      <c r="D105" s="136"/>
      <c r="E105" s="148" t="s">
        <v>93</v>
      </c>
      <c r="F105" s="644"/>
      <c r="G105" s="633"/>
      <c r="H105" s="633"/>
      <c r="I105" s="633"/>
      <c r="J105" s="633"/>
      <c r="K105" s="633"/>
      <c r="L105" s="633"/>
      <c r="M105" s="633"/>
      <c r="N105" s="633"/>
      <c r="O105" s="633"/>
      <c r="P105" s="633"/>
      <c r="Q105" s="633"/>
      <c r="R105" s="633"/>
      <c r="S105" s="633"/>
      <c r="T105" s="633"/>
      <c r="U105" s="633"/>
      <c r="V105" s="633"/>
      <c r="W105" s="633"/>
      <c r="X105" s="633"/>
      <c r="Y105" s="633"/>
      <c r="Z105" s="633"/>
      <c r="AA105" s="633"/>
      <c r="AB105" s="633"/>
      <c r="AC105" s="633"/>
      <c r="AD105" s="633"/>
      <c r="AE105" s="633"/>
      <c r="AF105" s="633"/>
      <c r="AG105" s="633"/>
      <c r="AH105" s="633"/>
      <c r="AI105" s="633"/>
      <c r="AJ105" s="640"/>
      <c r="AK105" s="615"/>
      <c r="AL105" s="615"/>
      <c r="AM105" s="615"/>
      <c r="AN105" s="616"/>
      <c r="AO105" s="136"/>
      <c r="AP105" s="136"/>
      <c r="AQ105" s="136"/>
      <c r="AR105" s="136"/>
      <c r="AS105" s="136"/>
      <c r="AT105" s="136"/>
      <c r="AU105" s="136"/>
      <c r="AV105" s="10"/>
    </row>
    <row r="106" spans="2:48" x14ac:dyDescent="0.2">
      <c r="B106" s="10"/>
      <c r="C106" s="136"/>
      <c r="D106" s="136"/>
      <c r="E106" s="148" t="s">
        <v>94</v>
      </c>
      <c r="F106" s="644"/>
      <c r="G106" s="633"/>
      <c r="H106" s="633"/>
      <c r="I106" s="633"/>
      <c r="J106" s="633"/>
      <c r="K106" s="633"/>
      <c r="L106" s="633"/>
      <c r="M106" s="633"/>
      <c r="N106" s="633"/>
      <c r="O106" s="633"/>
      <c r="P106" s="633"/>
      <c r="Q106" s="633"/>
      <c r="R106" s="633"/>
      <c r="S106" s="633"/>
      <c r="T106" s="633"/>
      <c r="U106" s="633"/>
      <c r="V106" s="633"/>
      <c r="W106" s="633"/>
      <c r="X106" s="633"/>
      <c r="Y106" s="633"/>
      <c r="Z106" s="633"/>
      <c r="AA106" s="633"/>
      <c r="AB106" s="633"/>
      <c r="AC106" s="633"/>
      <c r="AD106" s="633"/>
      <c r="AE106" s="633"/>
      <c r="AF106" s="633"/>
      <c r="AG106" s="633"/>
      <c r="AH106" s="633"/>
      <c r="AI106" s="633"/>
      <c r="AJ106" s="640"/>
      <c r="AK106" s="615"/>
      <c r="AL106" s="615"/>
      <c r="AM106" s="615"/>
      <c r="AN106" s="616"/>
      <c r="AO106" s="136"/>
      <c r="AP106" s="136"/>
      <c r="AQ106" s="136"/>
      <c r="AR106" s="136"/>
      <c r="AS106" s="136"/>
      <c r="AT106" s="136"/>
      <c r="AU106" s="136"/>
      <c r="AV106" s="10"/>
    </row>
    <row r="107" spans="2:48" ht="13.5" thickBot="1" x14ac:dyDescent="0.25">
      <c r="B107" s="10"/>
      <c r="C107" s="136"/>
      <c r="D107" s="136"/>
      <c r="E107" s="148" t="s">
        <v>95</v>
      </c>
      <c r="F107" s="661"/>
      <c r="G107" s="654"/>
      <c r="H107" s="654"/>
      <c r="I107" s="654"/>
      <c r="J107" s="654"/>
      <c r="K107" s="654"/>
      <c r="L107" s="654"/>
      <c r="M107" s="654"/>
      <c r="N107" s="654"/>
      <c r="O107" s="654"/>
      <c r="P107" s="654"/>
      <c r="Q107" s="654"/>
      <c r="R107" s="654"/>
      <c r="S107" s="654"/>
      <c r="T107" s="654"/>
      <c r="U107" s="654"/>
      <c r="V107" s="654"/>
      <c r="W107" s="654"/>
      <c r="X107" s="654"/>
      <c r="Y107" s="654"/>
      <c r="Z107" s="654"/>
      <c r="AA107" s="654"/>
      <c r="AB107" s="654"/>
      <c r="AC107" s="654"/>
      <c r="AD107" s="654"/>
      <c r="AE107" s="654"/>
      <c r="AF107" s="654"/>
      <c r="AG107" s="654"/>
      <c r="AH107" s="654"/>
      <c r="AI107" s="654"/>
      <c r="AJ107" s="655"/>
      <c r="AK107" s="615"/>
      <c r="AL107" s="615"/>
      <c r="AM107" s="615"/>
      <c r="AN107" s="616"/>
      <c r="AO107" s="136"/>
      <c r="AP107" s="136"/>
      <c r="AQ107" s="136"/>
      <c r="AR107" s="136"/>
      <c r="AS107" s="136"/>
      <c r="AT107" s="136"/>
      <c r="AU107" s="136"/>
      <c r="AV107" s="10"/>
    </row>
    <row r="108" spans="2:48" ht="13.5" thickBot="1" x14ac:dyDescent="0.25">
      <c r="B108" s="10"/>
      <c r="C108" s="136"/>
      <c r="D108" s="136"/>
      <c r="E108" s="136"/>
      <c r="F108" s="567" t="s">
        <v>573</v>
      </c>
      <c r="G108" s="493"/>
      <c r="H108" s="493"/>
      <c r="I108" s="493"/>
      <c r="J108" s="493"/>
      <c r="K108" s="493"/>
      <c r="L108" s="493"/>
      <c r="M108" s="493"/>
      <c r="N108" s="493"/>
      <c r="O108" s="493"/>
      <c r="P108" s="493"/>
      <c r="Q108" s="493"/>
      <c r="R108" s="493"/>
      <c r="S108" s="493"/>
      <c r="T108" s="493"/>
      <c r="U108" s="493"/>
      <c r="V108" s="493"/>
      <c r="W108" s="493"/>
      <c r="X108" s="493"/>
      <c r="Y108" s="493"/>
      <c r="Z108" s="493"/>
      <c r="AA108" s="493"/>
      <c r="AB108" s="493"/>
      <c r="AC108" s="493"/>
      <c r="AD108" s="493"/>
      <c r="AE108" s="493"/>
      <c r="AF108" s="493"/>
      <c r="AG108" s="493"/>
      <c r="AH108" s="493"/>
      <c r="AI108" s="493"/>
      <c r="AJ108" s="493"/>
      <c r="AK108" s="613" t="s">
        <v>139</v>
      </c>
      <c r="AL108" s="487"/>
      <c r="AM108" s="487"/>
      <c r="AN108" s="614"/>
      <c r="AO108" s="136"/>
      <c r="AP108" s="136"/>
      <c r="AQ108" s="136"/>
      <c r="AR108" s="136"/>
      <c r="AS108" s="136"/>
      <c r="AT108" s="136"/>
      <c r="AU108" s="136"/>
      <c r="AV108" s="10"/>
    </row>
    <row r="109" spans="2:48" x14ac:dyDescent="0.2">
      <c r="B109" s="10"/>
      <c r="C109" s="136"/>
      <c r="D109" s="136"/>
      <c r="E109" s="148" t="s">
        <v>91</v>
      </c>
      <c r="F109" s="641"/>
      <c r="G109" s="642"/>
      <c r="H109" s="642"/>
      <c r="I109" s="642"/>
      <c r="J109" s="642"/>
      <c r="K109" s="642"/>
      <c r="L109" s="642"/>
      <c r="M109" s="642"/>
      <c r="N109" s="642"/>
      <c r="O109" s="642"/>
      <c r="P109" s="642"/>
      <c r="Q109" s="642"/>
      <c r="R109" s="642"/>
      <c r="S109" s="642"/>
      <c r="T109" s="642"/>
      <c r="U109" s="642"/>
      <c r="V109" s="642"/>
      <c r="W109" s="642"/>
      <c r="X109" s="642"/>
      <c r="Y109" s="642"/>
      <c r="Z109" s="642"/>
      <c r="AA109" s="642"/>
      <c r="AB109" s="642"/>
      <c r="AC109" s="642"/>
      <c r="AD109" s="642"/>
      <c r="AE109" s="642"/>
      <c r="AF109" s="642"/>
      <c r="AG109" s="642"/>
      <c r="AH109" s="642"/>
      <c r="AI109" s="642"/>
      <c r="AJ109" s="643"/>
      <c r="AK109" s="626"/>
      <c r="AL109" s="626"/>
      <c r="AM109" s="626"/>
      <c r="AN109" s="627"/>
      <c r="AO109" s="136"/>
      <c r="AP109" s="136"/>
      <c r="AQ109" s="136"/>
      <c r="AR109" s="136"/>
      <c r="AS109" s="136"/>
      <c r="AT109" s="136"/>
      <c r="AU109" s="136"/>
      <c r="AV109" s="10"/>
    </row>
    <row r="110" spans="2:48" x14ac:dyDescent="0.2">
      <c r="B110" s="10"/>
      <c r="C110" s="136"/>
      <c r="D110" s="136"/>
      <c r="E110" s="148" t="s">
        <v>92</v>
      </c>
      <c r="F110" s="644"/>
      <c r="G110" s="633"/>
      <c r="H110" s="633"/>
      <c r="I110" s="633"/>
      <c r="J110" s="633"/>
      <c r="K110" s="633"/>
      <c r="L110" s="633"/>
      <c r="M110" s="633"/>
      <c r="N110" s="633"/>
      <c r="O110" s="633"/>
      <c r="P110" s="633"/>
      <c r="Q110" s="633"/>
      <c r="R110" s="633"/>
      <c r="S110" s="633"/>
      <c r="T110" s="633"/>
      <c r="U110" s="633"/>
      <c r="V110" s="633"/>
      <c r="W110" s="633"/>
      <c r="X110" s="633"/>
      <c r="Y110" s="633"/>
      <c r="Z110" s="633"/>
      <c r="AA110" s="633"/>
      <c r="AB110" s="633"/>
      <c r="AC110" s="633"/>
      <c r="AD110" s="633"/>
      <c r="AE110" s="633"/>
      <c r="AF110" s="633"/>
      <c r="AG110" s="633"/>
      <c r="AH110" s="633"/>
      <c r="AI110" s="633"/>
      <c r="AJ110" s="640"/>
      <c r="AK110" s="615"/>
      <c r="AL110" s="615"/>
      <c r="AM110" s="615"/>
      <c r="AN110" s="616"/>
      <c r="AO110" s="136"/>
      <c r="AP110" s="136"/>
      <c r="AQ110" s="136"/>
      <c r="AR110" s="136"/>
      <c r="AS110" s="136"/>
      <c r="AT110" s="136"/>
      <c r="AU110" s="136"/>
      <c r="AV110" s="10"/>
    </row>
    <row r="111" spans="2:48" x14ac:dyDescent="0.2">
      <c r="B111" s="10"/>
      <c r="C111" s="136"/>
      <c r="D111" s="136"/>
      <c r="E111" s="148" t="s">
        <v>93</v>
      </c>
      <c r="F111" s="644"/>
      <c r="G111" s="633"/>
      <c r="H111" s="633"/>
      <c r="I111" s="633"/>
      <c r="J111" s="633"/>
      <c r="K111" s="633"/>
      <c r="L111" s="633"/>
      <c r="M111" s="633"/>
      <c r="N111" s="633"/>
      <c r="O111" s="633"/>
      <c r="P111" s="633"/>
      <c r="Q111" s="633"/>
      <c r="R111" s="633"/>
      <c r="S111" s="633"/>
      <c r="T111" s="633"/>
      <c r="U111" s="633"/>
      <c r="V111" s="633"/>
      <c r="W111" s="633"/>
      <c r="X111" s="633"/>
      <c r="Y111" s="633"/>
      <c r="Z111" s="633"/>
      <c r="AA111" s="633"/>
      <c r="AB111" s="633"/>
      <c r="AC111" s="633"/>
      <c r="AD111" s="633"/>
      <c r="AE111" s="633"/>
      <c r="AF111" s="633"/>
      <c r="AG111" s="633"/>
      <c r="AH111" s="633"/>
      <c r="AI111" s="633"/>
      <c r="AJ111" s="640"/>
      <c r="AK111" s="615"/>
      <c r="AL111" s="615"/>
      <c r="AM111" s="615"/>
      <c r="AN111" s="616"/>
      <c r="AO111" s="136"/>
      <c r="AP111" s="136"/>
      <c r="AQ111" s="136"/>
      <c r="AR111" s="136"/>
      <c r="AS111" s="136"/>
      <c r="AT111" s="136"/>
      <c r="AU111" s="136"/>
      <c r="AV111" s="10"/>
    </row>
    <row r="112" spans="2:48" x14ac:dyDescent="0.2">
      <c r="B112" s="10"/>
      <c r="C112" s="136"/>
      <c r="D112" s="136"/>
      <c r="E112" s="148" t="s">
        <v>94</v>
      </c>
      <c r="F112" s="644"/>
      <c r="G112" s="633"/>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40"/>
      <c r="AK112" s="615"/>
      <c r="AL112" s="615"/>
      <c r="AM112" s="615"/>
      <c r="AN112" s="616"/>
      <c r="AO112" s="136"/>
      <c r="AP112" s="136"/>
      <c r="AQ112" s="136"/>
      <c r="AR112" s="136"/>
      <c r="AS112" s="136"/>
      <c r="AT112" s="136"/>
      <c r="AU112" s="136"/>
      <c r="AV112" s="10"/>
    </row>
    <row r="113" spans="2:48" ht="13.5" thickBot="1" x14ac:dyDescent="0.25">
      <c r="B113" s="10"/>
      <c r="C113" s="136"/>
      <c r="D113" s="136"/>
      <c r="E113" s="148" t="s">
        <v>95</v>
      </c>
      <c r="F113" s="661"/>
      <c r="G113" s="654"/>
      <c r="H113" s="654"/>
      <c r="I113" s="654"/>
      <c r="J113" s="654"/>
      <c r="K113" s="654"/>
      <c r="L113" s="654"/>
      <c r="M113" s="654"/>
      <c r="N113" s="654"/>
      <c r="O113" s="654"/>
      <c r="P113" s="654"/>
      <c r="Q113" s="654"/>
      <c r="R113" s="654"/>
      <c r="S113" s="654"/>
      <c r="T113" s="654"/>
      <c r="U113" s="654"/>
      <c r="V113" s="654"/>
      <c r="W113" s="654"/>
      <c r="X113" s="654"/>
      <c r="Y113" s="654"/>
      <c r="Z113" s="654"/>
      <c r="AA113" s="654"/>
      <c r="AB113" s="654"/>
      <c r="AC113" s="654"/>
      <c r="AD113" s="654"/>
      <c r="AE113" s="654"/>
      <c r="AF113" s="654"/>
      <c r="AG113" s="654"/>
      <c r="AH113" s="654"/>
      <c r="AI113" s="654"/>
      <c r="AJ113" s="655"/>
      <c r="AK113" s="621"/>
      <c r="AL113" s="621"/>
      <c r="AM113" s="621"/>
      <c r="AN113" s="622"/>
      <c r="AO113" s="136"/>
      <c r="AP113" s="136"/>
      <c r="AQ113" s="136"/>
      <c r="AR113" s="136"/>
      <c r="AS113" s="136"/>
      <c r="AT113" s="136"/>
      <c r="AU113" s="136"/>
      <c r="AV113" s="10"/>
    </row>
    <row r="114" spans="2:48" x14ac:dyDescent="0.2">
      <c r="B114" s="10"/>
      <c r="C114" s="136"/>
      <c r="D114" s="136"/>
      <c r="E114" s="136"/>
      <c r="F114" s="136" t="s">
        <v>205</v>
      </c>
      <c r="G114" s="136"/>
      <c r="H114" s="136"/>
      <c r="I114" s="136"/>
      <c r="J114" s="136"/>
      <c r="K114" s="136"/>
      <c r="L114" s="136"/>
      <c r="M114" s="136"/>
      <c r="N114" s="156"/>
      <c r="O114" s="156"/>
      <c r="P114" s="156"/>
      <c r="Q114" s="156"/>
      <c r="R114" s="156"/>
      <c r="S114" s="156"/>
      <c r="T114" s="156"/>
      <c r="U114" s="156"/>
      <c r="V114" s="156"/>
      <c r="W114" s="156"/>
      <c r="X114" s="156"/>
      <c r="Y114" s="156"/>
      <c r="Z114" s="156"/>
      <c r="AA114" s="156"/>
      <c r="AB114" s="156"/>
      <c r="AC114" s="156"/>
      <c r="AD114" s="156"/>
      <c r="AE114" s="156"/>
      <c r="AF114" s="156"/>
      <c r="AG114" s="156"/>
      <c r="AH114" s="156"/>
      <c r="AI114" s="156"/>
      <c r="AJ114" s="156"/>
      <c r="AK114" s="156"/>
      <c r="AL114" s="156"/>
      <c r="AM114" s="156"/>
      <c r="AN114" s="156"/>
      <c r="AO114" s="136"/>
      <c r="AP114" s="623">
        <f>SUM(AK103:AN107,AK109:AN113)</f>
        <v>0</v>
      </c>
      <c r="AQ114" s="624"/>
      <c r="AR114" s="624"/>
      <c r="AS114" s="624"/>
      <c r="AT114" s="625"/>
      <c r="AU114" s="136"/>
      <c r="AV114" s="10"/>
    </row>
    <row r="115" spans="2:48" ht="13.5" thickBot="1" x14ac:dyDescent="0.25">
      <c r="B115" s="10"/>
      <c r="C115" s="136"/>
      <c r="D115" s="136"/>
      <c r="E115" s="136"/>
      <c r="F115" s="136"/>
      <c r="G115" s="136"/>
      <c r="H115" s="136"/>
      <c r="I115" s="136"/>
      <c r="J115" s="136"/>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136"/>
      <c r="AI115" s="136"/>
      <c r="AJ115" s="136"/>
      <c r="AK115" s="136"/>
      <c r="AL115" s="136"/>
      <c r="AM115" s="136"/>
      <c r="AN115" s="136"/>
      <c r="AO115" s="136"/>
      <c r="AP115" s="136"/>
      <c r="AQ115" s="136"/>
      <c r="AR115" s="136"/>
      <c r="AS115" s="136"/>
      <c r="AT115" s="136"/>
      <c r="AU115" s="136"/>
      <c r="AV115" s="10"/>
    </row>
    <row r="116" spans="2:48" ht="13.5" thickBot="1" x14ac:dyDescent="0.25">
      <c r="B116" s="10"/>
      <c r="C116" s="136"/>
      <c r="D116" s="136"/>
      <c r="E116" s="136"/>
      <c r="F116" s="567" t="s">
        <v>147</v>
      </c>
      <c r="G116" s="493"/>
      <c r="H116" s="493"/>
      <c r="I116" s="493"/>
      <c r="J116" s="493"/>
      <c r="K116" s="493"/>
      <c r="L116" s="493"/>
      <c r="M116" s="493"/>
      <c r="N116" s="493"/>
      <c r="O116" s="493"/>
      <c r="P116" s="493"/>
      <c r="Q116" s="493"/>
      <c r="R116" s="493"/>
      <c r="S116" s="493"/>
      <c r="T116" s="493"/>
      <c r="U116" s="493"/>
      <c r="V116" s="493"/>
      <c r="W116" s="493"/>
      <c r="X116" s="493"/>
      <c r="Y116" s="493"/>
      <c r="Z116" s="493"/>
      <c r="AA116" s="493"/>
      <c r="AB116" s="493"/>
      <c r="AC116" s="493"/>
      <c r="AD116" s="493"/>
      <c r="AE116" s="493"/>
      <c r="AF116" s="493"/>
      <c r="AG116" s="493"/>
      <c r="AH116" s="493"/>
      <c r="AI116" s="493"/>
      <c r="AJ116" s="493"/>
      <c r="AK116" s="613" t="s">
        <v>139</v>
      </c>
      <c r="AL116" s="487"/>
      <c r="AM116" s="487"/>
      <c r="AN116" s="614"/>
      <c r="AO116" s="136"/>
      <c r="AP116" s="136"/>
      <c r="AQ116" s="136"/>
      <c r="AR116" s="136"/>
      <c r="AS116" s="136"/>
      <c r="AT116" s="136"/>
      <c r="AU116" s="136"/>
      <c r="AV116" s="10"/>
    </row>
    <row r="117" spans="2:48" x14ac:dyDescent="0.2">
      <c r="B117" s="10"/>
      <c r="C117" s="136"/>
      <c r="D117" s="136"/>
      <c r="E117" s="148" t="s">
        <v>91</v>
      </c>
      <c r="F117" s="659" t="s">
        <v>148</v>
      </c>
      <c r="G117" s="660"/>
      <c r="H117" s="660"/>
      <c r="I117" s="660"/>
      <c r="J117" s="660"/>
      <c r="K117" s="660"/>
      <c r="L117" s="660"/>
      <c r="M117" s="643"/>
      <c r="N117" s="596"/>
      <c r="O117" s="596"/>
      <c r="P117" s="596"/>
      <c r="Q117" s="596"/>
      <c r="R117" s="596"/>
      <c r="S117" s="596"/>
      <c r="T117" s="596"/>
      <c r="U117" s="596"/>
      <c r="V117" s="596"/>
      <c r="W117" s="596"/>
      <c r="X117" s="596"/>
      <c r="Y117" s="596"/>
      <c r="Z117" s="596"/>
      <c r="AA117" s="596"/>
      <c r="AB117" s="596"/>
      <c r="AC117" s="596"/>
      <c r="AD117" s="596"/>
      <c r="AE117" s="596"/>
      <c r="AF117" s="596"/>
      <c r="AG117" s="596"/>
      <c r="AH117" s="596"/>
      <c r="AI117" s="596"/>
      <c r="AJ117" s="596"/>
      <c r="AK117" s="626"/>
      <c r="AL117" s="626"/>
      <c r="AM117" s="626"/>
      <c r="AN117" s="627"/>
      <c r="AO117" s="136"/>
      <c r="AP117" s="136"/>
      <c r="AQ117" s="136"/>
      <c r="AR117" s="136"/>
      <c r="AS117" s="136"/>
      <c r="AT117" s="136"/>
      <c r="AU117" s="136"/>
      <c r="AV117" s="10"/>
    </row>
    <row r="118" spans="2:48" x14ac:dyDescent="0.2">
      <c r="B118" s="10"/>
      <c r="C118" s="136"/>
      <c r="D118" s="136"/>
      <c r="E118" s="148" t="s">
        <v>92</v>
      </c>
      <c r="F118" s="658" t="s">
        <v>149</v>
      </c>
      <c r="G118" s="639"/>
      <c r="H118" s="639"/>
      <c r="I118" s="639"/>
      <c r="J118" s="639"/>
      <c r="K118" s="639"/>
      <c r="L118" s="639"/>
      <c r="M118" s="640"/>
      <c r="N118" s="588"/>
      <c r="O118" s="588"/>
      <c r="P118" s="588"/>
      <c r="Q118" s="588"/>
      <c r="R118" s="588"/>
      <c r="S118" s="588"/>
      <c r="T118" s="588"/>
      <c r="U118" s="588"/>
      <c r="V118" s="588"/>
      <c r="W118" s="588"/>
      <c r="X118" s="588"/>
      <c r="Y118" s="588"/>
      <c r="Z118" s="588"/>
      <c r="AA118" s="588"/>
      <c r="AB118" s="588"/>
      <c r="AC118" s="588"/>
      <c r="AD118" s="588"/>
      <c r="AE118" s="588"/>
      <c r="AF118" s="588"/>
      <c r="AG118" s="588"/>
      <c r="AH118" s="588"/>
      <c r="AI118" s="588"/>
      <c r="AJ118" s="588"/>
      <c r="AK118" s="615"/>
      <c r="AL118" s="615"/>
      <c r="AM118" s="615"/>
      <c r="AN118" s="616"/>
      <c r="AO118" s="136"/>
      <c r="AP118" s="136"/>
      <c r="AQ118" s="136"/>
      <c r="AR118" s="136"/>
      <c r="AS118" s="136"/>
      <c r="AT118" s="136"/>
      <c r="AU118" s="136"/>
      <c r="AV118" s="10"/>
    </row>
    <row r="119" spans="2:48" x14ac:dyDescent="0.2">
      <c r="B119" s="10"/>
      <c r="C119" s="136"/>
      <c r="D119" s="136"/>
      <c r="E119" s="148" t="s">
        <v>93</v>
      </c>
      <c r="F119" s="671" t="s">
        <v>150</v>
      </c>
      <c r="G119" s="440"/>
      <c r="H119" s="440"/>
      <c r="I119" s="440"/>
      <c r="J119" s="440"/>
      <c r="K119" s="440"/>
      <c r="L119" s="441"/>
      <c r="M119" s="640"/>
      <c r="N119" s="588"/>
      <c r="O119" s="588"/>
      <c r="P119" s="588"/>
      <c r="Q119" s="588"/>
      <c r="R119" s="588"/>
      <c r="S119" s="588"/>
      <c r="T119" s="588"/>
      <c r="U119" s="588"/>
      <c r="V119" s="588"/>
      <c r="W119" s="588"/>
      <c r="X119" s="588"/>
      <c r="Y119" s="588"/>
      <c r="Z119" s="588"/>
      <c r="AA119" s="588"/>
      <c r="AB119" s="588"/>
      <c r="AC119" s="588"/>
      <c r="AD119" s="588"/>
      <c r="AE119" s="588"/>
      <c r="AF119" s="588"/>
      <c r="AG119" s="588"/>
      <c r="AH119" s="588"/>
      <c r="AI119" s="588"/>
      <c r="AJ119" s="588"/>
      <c r="AK119" s="615"/>
      <c r="AL119" s="615"/>
      <c r="AM119" s="615"/>
      <c r="AN119" s="616"/>
      <c r="AO119" s="136"/>
      <c r="AP119" s="136"/>
      <c r="AQ119" s="136"/>
      <c r="AR119" s="136"/>
      <c r="AS119" s="136"/>
      <c r="AT119" s="136"/>
      <c r="AU119" s="136"/>
      <c r="AV119" s="10"/>
    </row>
    <row r="120" spans="2:48" x14ac:dyDescent="0.2">
      <c r="B120" s="10"/>
      <c r="C120" s="136"/>
      <c r="D120" s="136"/>
      <c r="E120" s="148" t="s">
        <v>94</v>
      </c>
      <c r="F120" s="629"/>
      <c r="G120" s="630"/>
      <c r="H120" s="630"/>
      <c r="I120" s="630"/>
      <c r="J120" s="630"/>
      <c r="K120" s="630"/>
      <c r="L120" s="631"/>
      <c r="M120" s="640"/>
      <c r="N120" s="588"/>
      <c r="O120" s="588"/>
      <c r="P120" s="588"/>
      <c r="Q120" s="588"/>
      <c r="R120" s="588"/>
      <c r="S120" s="588"/>
      <c r="T120" s="588"/>
      <c r="U120" s="588"/>
      <c r="V120" s="588"/>
      <c r="W120" s="588"/>
      <c r="X120" s="588"/>
      <c r="Y120" s="588"/>
      <c r="Z120" s="588"/>
      <c r="AA120" s="588"/>
      <c r="AB120" s="588"/>
      <c r="AC120" s="588"/>
      <c r="AD120" s="588"/>
      <c r="AE120" s="588"/>
      <c r="AF120" s="588"/>
      <c r="AG120" s="588"/>
      <c r="AH120" s="588"/>
      <c r="AI120" s="588"/>
      <c r="AJ120" s="588"/>
      <c r="AK120" s="615"/>
      <c r="AL120" s="615"/>
      <c r="AM120" s="615"/>
      <c r="AN120" s="616"/>
      <c r="AO120" s="136"/>
      <c r="AP120" s="136"/>
      <c r="AQ120" s="136"/>
      <c r="AR120" s="136"/>
      <c r="AS120" s="136"/>
      <c r="AT120" s="136"/>
      <c r="AU120" s="136"/>
      <c r="AV120" s="10"/>
    </row>
    <row r="121" spans="2:48" x14ac:dyDescent="0.2">
      <c r="B121" s="10"/>
      <c r="C121" s="136"/>
      <c r="D121" s="136"/>
      <c r="E121" s="148" t="s">
        <v>95</v>
      </c>
      <c r="F121" s="629"/>
      <c r="G121" s="630"/>
      <c r="H121" s="630"/>
      <c r="I121" s="630"/>
      <c r="J121" s="630"/>
      <c r="K121" s="630"/>
      <c r="L121" s="631"/>
      <c r="M121" s="640"/>
      <c r="N121" s="588"/>
      <c r="O121" s="588"/>
      <c r="P121" s="588"/>
      <c r="Q121" s="588"/>
      <c r="R121" s="588"/>
      <c r="S121" s="588"/>
      <c r="T121" s="588"/>
      <c r="U121" s="588"/>
      <c r="V121" s="588"/>
      <c r="W121" s="588"/>
      <c r="X121" s="588"/>
      <c r="Y121" s="588"/>
      <c r="Z121" s="588"/>
      <c r="AA121" s="588"/>
      <c r="AB121" s="588"/>
      <c r="AC121" s="588"/>
      <c r="AD121" s="588"/>
      <c r="AE121" s="588"/>
      <c r="AF121" s="588"/>
      <c r="AG121" s="588"/>
      <c r="AH121" s="588"/>
      <c r="AI121" s="588"/>
      <c r="AJ121" s="588"/>
      <c r="AK121" s="615"/>
      <c r="AL121" s="615"/>
      <c r="AM121" s="615"/>
      <c r="AN121" s="616"/>
      <c r="AO121" s="136"/>
      <c r="AP121" s="136"/>
      <c r="AQ121" s="136"/>
      <c r="AR121" s="136"/>
      <c r="AS121" s="136"/>
      <c r="AT121" s="136"/>
      <c r="AU121" s="136"/>
      <c r="AV121" s="10"/>
    </row>
    <row r="122" spans="2:48" x14ac:dyDescent="0.2">
      <c r="B122" s="10"/>
      <c r="C122" s="136"/>
      <c r="D122" s="136"/>
      <c r="E122" s="148" t="s">
        <v>96</v>
      </c>
      <c r="F122" s="672"/>
      <c r="G122" s="673"/>
      <c r="H122" s="673"/>
      <c r="I122" s="673"/>
      <c r="J122" s="673"/>
      <c r="K122" s="673"/>
      <c r="L122" s="674"/>
      <c r="M122" s="640"/>
      <c r="N122" s="588"/>
      <c r="O122" s="588"/>
      <c r="P122" s="588"/>
      <c r="Q122" s="588"/>
      <c r="R122" s="588"/>
      <c r="S122" s="588"/>
      <c r="T122" s="588"/>
      <c r="U122" s="588"/>
      <c r="V122" s="588"/>
      <c r="W122" s="588"/>
      <c r="X122" s="588"/>
      <c r="Y122" s="588"/>
      <c r="Z122" s="588"/>
      <c r="AA122" s="588"/>
      <c r="AB122" s="588"/>
      <c r="AC122" s="588"/>
      <c r="AD122" s="588"/>
      <c r="AE122" s="588"/>
      <c r="AF122" s="588"/>
      <c r="AG122" s="588"/>
      <c r="AH122" s="588"/>
      <c r="AI122" s="588"/>
      <c r="AJ122" s="588"/>
      <c r="AK122" s="615"/>
      <c r="AL122" s="615"/>
      <c r="AM122" s="615"/>
      <c r="AN122" s="616"/>
      <c r="AO122" s="136"/>
      <c r="AP122" s="136"/>
      <c r="AQ122" s="136"/>
      <c r="AR122" s="136"/>
      <c r="AS122" s="136"/>
      <c r="AT122" s="136"/>
      <c r="AU122" s="136"/>
      <c r="AV122" s="10"/>
    </row>
    <row r="123" spans="2:48" x14ac:dyDescent="0.2">
      <c r="B123" s="10"/>
      <c r="C123" s="136"/>
      <c r="D123" s="136"/>
      <c r="E123" s="148" t="s">
        <v>97</v>
      </c>
      <c r="F123" s="658" t="s">
        <v>151</v>
      </c>
      <c r="G123" s="639"/>
      <c r="H123" s="639"/>
      <c r="I123" s="639"/>
      <c r="J123" s="639"/>
      <c r="K123" s="639"/>
      <c r="L123" s="639"/>
      <c r="M123" s="640"/>
      <c r="N123" s="588"/>
      <c r="O123" s="588"/>
      <c r="P123" s="588"/>
      <c r="Q123" s="588"/>
      <c r="R123" s="588"/>
      <c r="S123" s="588"/>
      <c r="T123" s="588"/>
      <c r="U123" s="588"/>
      <c r="V123" s="588"/>
      <c r="W123" s="588"/>
      <c r="X123" s="588"/>
      <c r="Y123" s="588"/>
      <c r="Z123" s="588"/>
      <c r="AA123" s="588"/>
      <c r="AB123" s="588"/>
      <c r="AC123" s="588"/>
      <c r="AD123" s="588"/>
      <c r="AE123" s="588"/>
      <c r="AF123" s="588"/>
      <c r="AG123" s="588"/>
      <c r="AH123" s="588"/>
      <c r="AI123" s="588"/>
      <c r="AJ123" s="588"/>
      <c r="AK123" s="615"/>
      <c r="AL123" s="615"/>
      <c r="AM123" s="615"/>
      <c r="AN123" s="616"/>
      <c r="AO123" s="136"/>
      <c r="AP123" s="136"/>
      <c r="AQ123" s="136"/>
      <c r="AR123" s="136"/>
      <c r="AS123" s="136"/>
      <c r="AT123" s="136"/>
      <c r="AU123" s="136"/>
      <c r="AV123" s="10"/>
    </row>
    <row r="124" spans="2:48" x14ac:dyDescent="0.2">
      <c r="B124" s="10"/>
      <c r="C124" s="136"/>
      <c r="D124" s="136"/>
      <c r="E124" s="148" t="s">
        <v>98</v>
      </c>
      <c r="F124" s="658" t="s">
        <v>16</v>
      </c>
      <c r="G124" s="639"/>
      <c r="H124" s="639"/>
      <c r="I124" s="639"/>
      <c r="J124" s="639"/>
      <c r="K124" s="639"/>
      <c r="L124" s="639"/>
      <c r="M124" s="640"/>
      <c r="N124" s="588"/>
      <c r="O124" s="588"/>
      <c r="P124" s="588"/>
      <c r="Q124" s="588"/>
      <c r="R124" s="588"/>
      <c r="S124" s="588"/>
      <c r="T124" s="588"/>
      <c r="U124" s="588"/>
      <c r="V124" s="588"/>
      <c r="W124" s="588"/>
      <c r="X124" s="588"/>
      <c r="Y124" s="588"/>
      <c r="Z124" s="588"/>
      <c r="AA124" s="588"/>
      <c r="AB124" s="588"/>
      <c r="AC124" s="588"/>
      <c r="AD124" s="588"/>
      <c r="AE124" s="588"/>
      <c r="AF124" s="588"/>
      <c r="AG124" s="588"/>
      <c r="AH124" s="588"/>
      <c r="AI124" s="588"/>
      <c r="AJ124" s="588"/>
      <c r="AK124" s="615"/>
      <c r="AL124" s="615"/>
      <c r="AM124" s="615"/>
      <c r="AN124" s="616"/>
      <c r="AO124" s="136"/>
      <c r="AP124" s="136"/>
      <c r="AQ124" s="136"/>
      <c r="AR124" s="136"/>
      <c r="AS124" s="136"/>
      <c r="AT124" s="136"/>
      <c r="AU124" s="136"/>
      <c r="AV124" s="10"/>
    </row>
    <row r="125" spans="2:48" x14ac:dyDescent="0.2">
      <c r="B125" s="10"/>
      <c r="C125" s="136"/>
      <c r="D125" s="136"/>
      <c r="E125" s="148" t="s">
        <v>99</v>
      </c>
      <c r="F125" s="636" t="s">
        <v>152</v>
      </c>
      <c r="G125" s="637"/>
      <c r="H125" s="637"/>
      <c r="I125" s="637"/>
      <c r="J125" s="637"/>
      <c r="K125" s="637"/>
      <c r="L125" s="637"/>
      <c r="M125" s="638" t="s">
        <v>237</v>
      </c>
      <c r="N125" s="639"/>
      <c r="O125" s="639"/>
      <c r="P125" s="639"/>
      <c r="Q125" s="639"/>
      <c r="R125" s="639"/>
      <c r="S125" s="639"/>
      <c r="T125" s="639"/>
      <c r="U125" s="639"/>
      <c r="V125" s="639"/>
      <c r="W125" s="639"/>
      <c r="X125" s="639"/>
      <c r="Y125" s="639"/>
      <c r="Z125" s="639"/>
      <c r="AA125" s="639"/>
      <c r="AB125" s="639"/>
      <c r="AC125" s="639"/>
      <c r="AD125" s="639"/>
      <c r="AE125" s="639"/>
      <c r="AF125" s="639"/>
      <c r="AG125" s="639"/>
      <c r="AH125" s="639"/>
      <c r="AI125" s="639"/>
      <c r="AJ125" s="639"/>
      <c r="AK125" s="656">
        <f>Result_Tuition_Y1</f>
        <v>0</v>
      </c>
      <c r="AL125" s="656"/>
      <c r="AM125" s="656"/>
      <c r="AN125" s="657"/>
      <c r="AO125" s="136"/>
      <c r="AP125" s="136"/>
      <c r="AQ125" s="136"/>
      <c r="AR125" s="136"/>
      <c r="AS125" s="136"/>
      <c r="AT125" s="136"/>
      <c r="AU125" s="136"/>
      <c r="AV125" s="10"/>
    </row>
    <row r="126" spans="2:48" x14ac:dyDescent="0.2">
      <c r="B126" s="10"/>
      <c r="C126" s="136"/>
      <c r="D126" s="136"/>
      <c r="E126" s="148" t="s">
        <v>141</v>
      </c>
      <c r="F126" s="636" t="s">
        <v>328</v>
      </c>
      <c r="G126" s="637"/>
      <c r="H126" s="637"/>
      <c r="I126" s="637"/>
      <c r="J126" s="637"/>
      <c r="K126" s="637"/>
      <c r="L126" s="637"/>
      <c r="M126" s="640"/>
      <c r="N126" s="588"/>
      <c r="O126" s="588"/>
      <c r="P126" s="588"/>
      <c r="Q126" s="588"/>
      <c r="R126" s="588"/>
      <c r="S126" s="588"/>
      <c r="T126" s="588"/>
      <c r="U126" s="588"/>
      <c r="V126" s="588"/>
      <c r="W126" s="588"/>
      <c r="X126" s="588"/>
      <c r="Y126" s="588"/>
      <c r="Z126" s="588"/>
      <c r="AA126" s="588"/>
      <c r="AB126" s="588"/>
      <c r="AC126" s="588"/>
      <c r="AD126" s="588"/>
      <c r="AE126" s="588"/>
      <c r="AF126" s="588"/>
      <c r="AG126" s="588"/>
      <c r="AH126" s="588"/>
      <c r="AI126" s="588"/>
      <c r="AJ126" s="588"/>
      <c r="AK126" s="615"/>
      <c r="AL126" s="615"/>
      <c r="AM126" s="615"/>
      <c r="AN126" s="616"/>
      <c r="AO126" s="136"/>
      <c r="AP126" s="136"/>
      <c r="AQ126" s="136"/>
      <c r="AR126" s="136"/>
      <c r="AS126" s="136"/>
      <c r="AT126" s="136"/>
      <c r="AU126" s="136"/>
      <c r="AV126" s="10"/>
    </row>
    <row r="127" spans="2:48" x14ac:dyDescent="0.2">
      <c r="B127" s="10"/>
      <c r="C127" s="136"/>
      <c r="D127" s="136"/>
      <c r="E127" s="148" t="s">
        <v>100</v>
      </c>
      <c r="F127" s="662" t="s">
        <v>329</v>
      </c>
      <c r="G127" s="663"/>
      <c r="H127" s="663"/>
      <c r="I127" s="663"/>
      <c r="J127" s="663"/>
      <c r="K127" s="663"/>
      <c r="L127" s="664"/>
      <c r="M127" s="640"/>
      <c r="N127" s="588"/>
      <c r="O127" s="588"/>
      <c r="P127" s="588"/>
      <c r="Q127" s="588"/>
      <c r="R127" s="588"/>
      <c r="S127" s="588"/>
      <c r="T127" s="588"/>
      <c r="U127" s="588"/>
      <c r="V127" s="588"/>
      <c r="W127" s="588"/>
      <c r="X127" s="588"/>
      <c r="Y127" s="588"/>
      <c r="Z127" s="588"/>
      <c r="AA127" s="588"/>
      <c r="AB127" s="588"/>
      <c r="AC127" s="588"/>
      <c r="AD127" s="588"/>
      <c r="AE127" s="588"/>
      <c r="AF127" s="588"/>
      <c r="AG127" s="588"/>
      <c r="AH127" s="588"/>
      <c r="AI127" s="588"/>
      <c r="AJ127" s="588"/>
      <c r="AK127" s="615"/>
      <c r="AL127" s="615"/>
      <c r="AM127" s="615"/>
      <c r="AN127" s="616"/>
      <c r="AO127" s="136"/>
      <c r="AP127" s="136"/>
      <c r="AQ127" s="136"/>
      <c r="AR127" s="136"/>
      <c r="AS127" s="136"/>
      <c r="AT127" s="136"/>
      <c r="AU127" s="136"/>
      <c r="AV127" s="10"/>
    </row>
    <row r="128" spans="2:48" x14ac:dyDescent="0.2">
      <c r="B128" s="10"/>
      <c r="C128" s="136"/>
      <c r="D128" s="136"/>
      <c r="E128" s="148" t="s">
        <v>101</v>
      </c>
      <c r="F128" s="665"/>
      <c r="G128" s="666"/>
      <c r="H128" s="666"/>
      <c r="I128" s="666"/>
      <c r="J128" s="666"/>
      <c r="K128" s="666"/>
      <c r="L128" s="667"/>
      <c r="M128" s="640"/>
      <c r="N128" s="588"/>
      <c r="O128" s="588"/>
      <c r="P128" s="588"/>
      <c r="Q128" s="588"/>
      <c r="R128" s="588"/>
      <c r="S128" s="588"/>
      <c r="T128" s="588"/>
      <c r="U128" s="588"/>
      <c r="V128" s="588"/>
      <c r="W128" s="588"/>
      <c r="X128" s="588"/>
      <c r="Y128" s="588"/>
      <c r="Z128" s="588"/>
      <c r="AA128" s="588"/>
      <c r="AB128" s="588"/>
      <c r="AC128" s="588"/>
      <c r="AD128" s="588"/>
      <c r="AE128" s="588"/>
      <c r="AF128" s="588"/>
      <c r="AG128" s="588"/>
      <c r="AH128" s="588"/>
      <c r="AI128" s="588"/>
      <c r="AJ128" s="588"/>
      <c r="AK128" s="615"/>
      <c r="AL128" s="615"/>
      <c r="AM128" s="615"/>
      <c r="AN128" s="616"/>
      <c r="AO128" s="136"/>
      <c r="AP128" s="136"/>
      <c r="AQ128" s="136"/>
      <c r="AR128" s="136"/>
      <c r="AS128" s="136"/>
      <c r="AT128" s="136"/>
      <c r="AU128" s="136"/>
      <c r="AV128" s="10"/>
    </row>
    <row r="129" spans="2:48" ht="13.5" thickBot="1" x14ac:dyDescent="0.25">
      <c r="B129" s="10"/>
      <c r="C129" s="136"/>
      <c r="D129" s="136"/>
      <c r="E129" s="148" t="s">
        <v>102</v>
      </c>
      <c r="F129" s="668"/>
      <c r="G129" s="669"/>
      <c r="H129" s="669"/>
      <c r="I129" s="669"/>
      <c r="J129" s="669"/>
      <c r="K129" s="669"/>
      <c r="L129" s="670"/>
      <c r="M129" s="653"/>
      <c r="N129" s="654"/>
      <c r="O129" s="654"/>
      <c r="P129" s="654"/>
      <c r="Q129" s="654"/>
      <c r="R129" s="654"/>
      <c r="S129" s="654"/>
      <c r="T129" s="654"/>
      <c r="U129" s="654"/>
      <c r="V129" s="654"/>
      <c r="W129" s="654"/>
      <c r="X129" s="654"/>
      <c r="Y129" s="654"/>
      <c r="Z129" s="654"/>
      <c r="AA129" s="654"/>
      <c r="AB129" s="654"/>
      <c r="AC129" s="654"/>
      <c r="AD129" s="654"/>
      <c r="AE129" s="654"/>
      <c r="AF129" s="654"/>
      <c r="AG129" s="654"/>
      <c r="AH129" s="654"/>
      <c r="AI129" s="654"/>
      <c r="AJ129" s="655"/>
      <c r="AK129" s="621"/>
      <c r="AL129" s="621"/>
      <c r="AM129" s="621"/>
      <c r="AN129" s="622"/>
      <c r="AO129" s="136"/>
      <c r="AP129" s="136"/>
      <c r="AQ129" s="136"/>
      <c r="AR129" s="136"/>
      <c r="AS129" s="136"/>
      <c r="AT129" s="136"/>
      <c r="AU129" s="136"/>
      <c r="AV129" s="10"/>
    </row>
    <row r="130" spans="2:48" x14ac:dyDescent="0.2">
      <c r="B130" s="10"/>
      <c r="C130" s="136"/>
      <c r="D130" s="136"/>
      <c r="E130" s="136"/>
      <c r="F130" s="136" t="s">
        <v>153</v>
      </c>
      <c r="G130" s="136"/>
      <c r="H130" s="136"/>
      <c r="I130" s="136"/>
      <c r="J130" s="136"/>
      <c r="K130" s="136"/>
      <c r="L130" s="136"/>
      <c r="M130" s="136"/>
      <c r="N130" s="156"/>
      <c r="O130" s="156"/>
      <c r="P130" s="156"/>
      <c r="Q130" s="156"/>
      <c r="R130" s="156"/>
      <c r="S130" s="156"/>
      <c r="T130" s="156"/>
      <c r="U130" s="156"/>
      <c r="V130" s="156"/>
      <c r="W130" s="156"/>
      <c r="X130" s="156"/>
      <c r="Y130" s="156"/>
      <c r="Z130" s="156"/>
      <c r="AA130" s="156"/>
      <c r="AB130" s="156"/>
      <c r="AC130" s="156"/>
      <c r="AD130" s="156"/>
      <c r="AE130" s="156"/>
      <c r="AF130" s="156"/>
      <c r="AG130" s="156"/>
      <c r="AH130" s="156"/>
      <c r="AI130" s="156"/>
      <c r="AJ130" s="156"/>
      <c r="AK130" s="156"/>
      <c r="AL130" s="156"/>
      <c r="AM130" s="156"/>
      <c r="AN130" s="156"/>
      <c r="AO130" s="136"/>
      <c r="AP130" s="623">
        <f>SUM(AK117:AN129)</f>
        <v>0</v>
      </c>
      <c r="AQ130" s="624"/>
      <c r="AR130" s="624"/>
      <c r="AS130" s="624"/>
      <c r="AT130" s="625"/>
      <c r="AU130" s="136"/>
      <c r="AV130" s="10"/>
    </row>
    <row r="131" spans="2:48" x14ac:dyDescent="0.2">
      <c r="B131" s="10"/>
      <c r="C131" s="136"/>
      <c r="D131" s="136"/>
      <c r="E131" s="136"/>
      <c r="F131" s="136"/>
      <c r="G131" s="136"/>
      <c r="H131" s="136"/>
      <c r="I131" s="136"/>
      <c r="J131" s="136"/>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136"/>
      <c r="AM131" s="136"/>
      <c r="AN131" s="136"/>
      <c r="AO131" s="136"/>
      <c r="AP131" s="136"/>
      <c r="AQ131" s="136"/>
      <c r="AR131" s="136"/>
      <c r="AS131" s="136"/>
      <c r="AT131" s="136"/>
      <c r="AU131" s="136"/>
      <c r="AV131" s="10"/>
    </row>
    <row r="132" spans="2:48" x14ac:dyDescent="0.2">
      <c r="B132" s="10"/>
      <c r="C132" s="136"/>
      <c r="D132" s="136"/>
      <c r="E132" s="136"/>
      <c r="F132" s="136"/>
      <c r="G132" s="136"/>
      <c r="H132" s="136"/>
      <c r="I132" s="136"/>
      <c r="J132" s="136"/>
      <c r="K132" s="136"/>
      <c r="L132" s="136"/>
      <c r="M132" s="136"/>
      <c r="N132" s="136"/>
      <c r="O132" s="136"/>
      <c r="P132" s="136"/>
      <c r="Q132" s="136"/>
      <c r="R132" s="136"/>
      <c r="S132" s="136"/>
      <c r="T132" s="136"/>
      <c r="U132" s="136"/>
      <c r="V132" s="136"/>
      <c r="W132" s="136"/>
      <c r="X132" s="136"/>
      <c r="Y132" s="136"/>
      <c r="Z132" s="136"/>
      <c r="AA132" s="136"/>
      <c r="AB132" s="136"/>
      <c r="AC132" s="136"/>
      <c r="AD132" s="136"/>
      <c r="AE132" s="136"/>
      <c r="AF132" s="136"/>
      <c r="AG132" s="136"/>
      <c r="AH132" s="136"/>
      <c r="AI132" s="136"/>
      <c r="AJ132" s="136"/>
      <c r="AK132" s="136"/>
      <c r="AL132" s="136"/>
      <c r="AM132" s="136"/>
      <c r="AN132" s="136"/>
      <c r="AO132" s="136"/>
      <c r="AP132" s="136"/>
      <c r="AQ132" s="136"/>
      <c r="AR132" s="136"/>
      <c r="AS132" s="136"/>
      <c r="AT132" s="136"/>
      <c r="AU132" s="136"/>
      <c r="AV132" s="10"/>
    </row>
    <row r="133" spans="2:48" x14ac:dyDescent="0.2">
      <c r="B133" s="10"/>
      <c r="C133" s="136"/>
      <c r="D133" s="136"/>
      <c r="E133" s="136"/>
      <c r="F133" s="136"/>
      <c r="G133" s="136"/>
      <c r="H133" s="136"/>
      <c r="I133" s="136"/>
      <c r="J133" s="136"/>
      <c r="K133" s="136"/>
      <c r="L133" s="136"/>
      <c r="M133" s="136"/>
      <c r="N133" s="136"/>
      <c r="O133" s="645" t="s">
        <v>155</v>
      </c>
      <c r="P133" s="645"/>
      <c r="Q133" s="645"/>
      <c r="R133" s="645"/>
      <c r="S133" s="136"/>
      <c r="T133" s="645" t="s">
        <v>90</v>
      </c>
      <c r="U133" s="645"/>
      <c r="V133" s="645"/>
      <c r="W133" s="645"/>
      <c r="X133" s="136"/>
      <c r="Y133" s="136"/>
      <c r="Z133" s="136"/>
      <c r="AA133" s="136"/>
      <c r="AB133" s="136"/>
      <c r="AC133" s="136"/>
      <c r="AD133" s="136"/>
      <c r="AE133" s="136"/>
      <c r="AF133" s="136"/>
      <c r="AG133" s="136"/>
      <c r="AH133" s="136"/>
      <c r="AI133" s="136"/>
      <c r="AJ133" s="136"/>
      <c r="AK133" s="136"/>
      <c r="AL133" s="136"/>
      <c r="AM133" s="136"/>
      <c r="AN133" s="136"/>
      <c r="AO133" s="136"/>
      <c r="AP133" s="136"/>
      <c r="AQ133" s="136"/>
      <c r="AR133" s="136"/>
      <c r="AS133" s="136"/>
      <c r="AT133" s="136"/>
      <c r="AU133" s="136"/>
      <c r="AV133" s="10"/>
    </row>
    <row r="134" spans="2:48" x14ac:dyDescent="0.2">
      <c r="B134" s="10"/>
      <c r="C134" s="136"/>
      <c r="D134" s="136"/>
      <c r="E134" s="136"/>
      <c r="F134" s="136" t="s">
        <v>154</v>
      </c>
      <c r="G134" s="136"/>
      <c r="H134" s="136"/>
      <c r="I134" s="136"/>
      <c r="J134" s="136"/>
      <c r="K134" s="136"/>
      <c r="L134" s="136"/>
      <c r="M134" s="136"/>
      <c r="N134" s="136"/>
      <c r="O134" s="649">
        <f>SUM(AI32,AI42,AI52)</f>
        <v>0</v>
      </c>
      <c r="P134" s="650"/>
      <c r="Q134" s="650"/>
      <c r="R134" s="651"/>
      <c r="S134" s="136"/>
      <c r="T134" s="649">
        <f>SUM(AO32,AO42,AO52)</f>
        <v>0</v>
      </c>
      <c r="U134" s="650"/>
      <c r="V134" s="650"/>
      <c r="W134" s="651"/>
      <c r="X134" s="136"/>
      <c r="Y134" s="136"/>
      <c r="Z134" s="136"/>
      <c r="AA134" s="136"/>
      <c r="AB134" s="136"/>
      <c r="AC134" s="136"/>
      <c r="AD134" s="136"/>
      <c r="AE134" s="136"/>
      <c r="AF134" s="136"/>
      <c r="AG134" s="136"/>
      <c r="AH134" s="136"/>
      <c r="AI134" s="136"/>
      <c r="AJ134" s="136"/>
      <c r="AK134" s="136"/>
      <c r="AL134" s="136"/>
      <c r="AM134" s="136"/>
      <c r="AN134" s="136"/>
      <c r="AO134" s="136"/>
      <c r="AP134" s="623">
        <f>SUM(O134,T134)</f>
        <v>0</v>
      </c>
      <c r="AQ134" s="624"/>
      <c r="AR134" s="624"/>
      <c r="AS134" s="624"/>
      <c r="AT134" s="625"/>
      <c r="AU134" s="136"/>
      <c r="AV134" s="10"/>
    </row>
    <row r="135" spans="2:48" x14ac:dyDescent="0.2">
      <c r="B135" s="10"/>
      <c r="C135" s="136"/>
      <c r="D135" s="136"/>
      <c r="E135" s="136"/>
      <c r="F135" s="136"/>
      <c r="G135" s="136"/>
      <c r="H135" s="136"/>
      <c r="I135" s="136"/>
      <c r="J135" s="136"/>
      <c r="K135" s="136"/>
      <c r="L135" s="136"/>
      <c r="M135" s="136"/>
      <c r="N135" s="136"/>
      <c r="O135" s="136"/>
      <c r="P135" s="136"/>
      <c r="Q135" s="136"/>
      <c r="R135" s="136"/>
      <c r="S135" s="136"/>
      <c r="T135" s="136"/>
      <c r="U135" s="136"/>
      <c r="V135" s="136"/>
      <c r="W135" s="136"/>
      <c r="X135" s="136"/>
      <c r="Y135" s="136"/>
      <c r="Z135" s="136"/>
      <c r="AA135" s="136"/>
      <c r="AB135" s="136"/>
      <c r="AC135" s="136"/>
      <c r="AD135" s="136"/>
      <c r="AE135" s="136"/>
      <c r="AF135" s="136"/>
      <c r="AG135" s="136"/>
      <c r="AH135" s="136"/>
      <c r="AI135" s="136"/>
      <c r="AJ135" s="136"/>
      <c r="AK135" s="136"/>
      <c r="AL135" s="136"/>
      <c r="AM135" s="136"/>
      <c r="AN135" s="136"/>
      <c r="AO135" s="136"/>
      <c r="AP135" s="136"/>
      <c r="AQ135" s="136"/>
      <c r="AR135" s="136"/>
      <c r="AS135" s="136"/>
      <c r="AT135" s="136"/>
      <c r="AU135" s="136"/>
      <c r="AV135" s="10"/>
    </row>
    <row r="136" spans="2:48" x14ac:dyDescent="0.2">
      <c r="B136" s="10"/>
      <c r="C136" s="136"/>
      <c r="D136" s="136"/>
      <c r="E136" s="136"/>
      <c r="F136" s="136"/>
      <c r="G136" s="136"/>
      <c r="H136" s="136"/>
      <c r="I136" s="136"/>
      <c r="J136" s="136"/>
      <c r="K136" s="136"/>
      <c r="L136" s="136"/>
      <c r="M136" s="136"/>
      <c r="N136" s="136"/>
      <c r="O136" s="645" t="s">
        <v>138</v>
      </c>
      <c r="P136" s="645"/>
      <c r="Q136" s="645"/>
      <c r="R136" s="645"/>
      <c r="S136" s="136"/>
      <c r="T136" s="645" t="s">
        <v>157</v>
      </c>
      <c r="U136" s="645"/>
      <c r="V136" s="645"/>
      <c r="W136" s="645"/>
      <c r="X136" s="136"/>
      <c r="Y136" s="645" t="s">
        <v>158</v>
      </c>
      <c r="Z136" s="645"/>
      <c r="AA136" s="645"/>
      <c r="AB136" s="645"/>
      <c r="AC136" s="136"/>
      <c r="AD136" s="645" t="s">
        <v>170</v>
      </c>
      <c r="AE136" s="645"/>
      <c r="AF136" s="645"/>
      <c r="AG136" s="645"/>
      <c r="AH136" s="136"/>
      <c r="AI136" s="645" t="s">
        <v>159</v>
      </c>
      <c r="AJ136" s="645"/>
      <c r="AK136" s="645"/>
      <c r="AL136" s="645"/>
      <c r="AM136" s="136"/>
      <c r="AN136" s="136"/>
      <c r="AO136" s="136"/>
      <c r="AP136" s="136"/>
      <c r="AQ136" s="136"/>
      <c r="AR136" s="136"/>
      <c r="AS136" s="136"/>
      <c r="AT136" s="136"/>
      <c r="AU136" s="136"/>
      <c r="AV136" s="10"/>
    </row>
    <row r="137" spans="2:48" x14ac:dyDescent="0.2">
      <c r="B137" s="10"/>
      <c r="C137" s="136"/>
      <c r="D137" s="136"/>
      <c r="E137" s="136"/>
      <c r="F137" s="136" t="s">
        <v>156</v>
      </c>
      <c r="G137" s="136"/>
      <c r="H137" s="136"/>
      <c r="I137" s="136"/>
      <c r="J137" s="136"/>
      <c r="K137" s="136"/>
      <c r="L137" s="136"/>
      <c r="M137" s="136"/>
      <c r="N137" s="136"/>
      <c r="O137" s="646">
        <f>Result_EquipmentCost_Y1</f>
        <v>0</v>
      </c>
      <c r="P137" s="647"/>
      <c r="Q137" s="647"/>
      <c r="R137" s="648"/>
      <c r="S137" s="136"/>
      <c r="T137" s="646">
        <f>SUM(Result_TravelDomestic_Y1,Result_TravelForeign_Y1)</f>
        <v>0</v>
      </c>
      <c r="U137" s="647"/>
      <c r="V137" s="647"/>
      <c r="W137" s="648"/>
      <c r="X137" s="136"/>
      <c r="Y137" s="646">
        <f>Result_ParticipantCosts_Y1</f>
        <v>0</v>
      </c>
      <c r="Z137" s="647"/>
      <c r="AA137" s="647"/>
      <c r="AB137" s="648"/>
      <c r="AC137" s="136"/>
      <c r="AD137" s="646">
        <f>Result_SubawardCosts_Y1</f>
        <v>0</v>
      </c>
      <c r="AE137" s="647"/>
      <c r="AF137" s="647"/>
      <c r="AG137" s="648"/>
      <c r="AH137" s="136"/>
      <c r="AI137" s="646">
        <f>Result_OtherDirectCosts_Y1</f>
        <v>0</v>
      </c>
      <c r="AJ137" s="647"/>
      <c r="AK137" s="647"/>
      <c r="AL137" s="648"/>
      <c r="AM137" s="136"/>
      <c r="AN137" s="136"/>
      <c r="AO137" s="136"/>
      <c r="AP137" s="623">
        <f>SUM(O137,T137,Y137,AD137,AI137)</f>
        <v>0</v>
      </c>
      <c r="AQ137" s="624"/>
      <c r="AR137" s="624"/>
      <c r="AS137" s="624"/>
      <c r="AT137" s="625"/>
      <c r="AU137" s="136"/>
      <c r="AV137" s="10"/>
    </row>
    <row r="138" spans="2:48" x14ac:dyDescent="0.2">
      <c r="B138" s="10"/>
      <c r="C138" s="136"/>
      <c r="D138" s="136"/>
      <c r="E138" s="136"/>
      <c r="F138" s="136"/>
      <c r="G138" s="136"/>
      <c r="H138" s="136"/>
      <c r="I138" s="136"/>
      <c r="J138" s="136"/>
      <c r="K138" s="136"/>
      <c r="L138" s="136"/>
      <c r="M138" s="136"/>
      <c r="N138" s="136"/>
      <c r="O138" s="136"/>
      <c r="P138" s="136"/>
      <c r="Q138" s="136"/>
      <c r="R138" s="136"/>
      <c r="S138" s="136"/>
      <c r="T138" s="136"/>
      <c r="U138" s="136"/>
      <c r="V138" s="136"/>
      <c r="W138" s="136"/>
      <c r="X138" s="136"/>
      <c r="Y138" s="136"/>
      <c r="Z138" s="136"/>
      <c r="AA138" s="136"/>
      <c r="AB138" s="136"/>
      <c r="AC138" s="136"/>
      <c r="AD138" s="136"/>
      <c r="AE138" s="136"/>
      <c r="AF138" s="136"/>
      <c r="AG138" s="136"/>
      <c r="AH138" s="136"/>
      <c r="AI138" s="136"/>
      <c r="AJ138" s="136"/>
      <c r="AK138" s="136"/>
      <c r="AL138" s="136"/>
      <c r="AM138" s="136"/>
      <c r="AN138" s="136"/>
      <c r="AO138" s="136"/>
      <c r="AP138" s="136"/>
      <c r="AQ138" s="136"/>
      <c r="AR138" s="136"/>
      <c r="AS138" s="136"/>
      <c r="AT138" s="136"/>
      <c r="AU138" s="136"/>
      <c r="AV138" s="10"/>
    </row>
    <row r="139" spans="2:48" x14ac:dyDescent="0.2">
      <c r="B139" s="10"/>
      <c r="C139" s="136"/>
      <c r="D139" s="136"/>
      <c r="E139" s="136"/>
      <c r="F139" s="136" t="s">
        <v>161</v>
      </c>
      <c r="G139" s="136"/>
      <c r="H139" s="136"/>
      <c r="I139" s="136"/>
      <c r="J139" s="136"/>
      <c r="K139" s="136"/>
      <c r="L139" s="155"/>
      <c r="M139" s="155"/>
      <c r="N139" s="155"/>
      <c r="O139" s="155"/>
      <c r="P139" s="155"/>
      <c r="Q139" s="155"/>
      <c r="R139" s="155"/>
      <c r="S139" s="155"/>
      <c r="T139" s="155"/>
      <c r="U139" s="155"/>
      <c r="V139" s="155"/>
      <c r="W139" s="155"/>
      <c r="X139" s="155"/>
      <c r="Y139" s="155"/>
      <c r="Z139" s="155"/>
      <c r="AA139" s="155"/>
      <c r="AB139" s="155"/>
      <c r="AC139" s="155"/>
      <c r="AD139" s="155"/>
      <c r="AE139" s="155"/>
      <c r="AF139" s="155"/>
      <c r="AG139" s="155"/>
      <c r="AH139" s="155"/>
      <c r="AI139" s="155"/>
      <c r="AJ139" s="155"/>
      <c r="AK139" s="155"/>
      <c r="AL139" s="155"/>
      <c r="AM139" s="155"/>
      <c r="AN139" s="155"/>
      <c r="AO139" s="136"/>
      <c r="AP139" s="623">
        <f>SUM(Result_PersonnelCosts_Y1,Result_EquipmentCost_Y1,Result_TravelTotal_Y1,Result_ParticipantCosts_Y1,Result_SubawardCosts_Y1,Result_OtherDirectCosts_Y1)</f>
        <v>0</v>
      </c>
      <c r="AQ139" s="624"/>
      <c r="AR139" s="624"/>
      <c r="AS139" s="624"/>
      <c r="AT139" s="625"/>
      <c r="AU139" s="136"/>
      <c r="AV139" s="10"/>
    </row>
    <row r="140" spans="2:48" x14ac:dyDescent="0.2">
      <c r="B140" s="10"/>
      <c r="C140" s="136"/>
      <c r="D140" s="136"/>
      <c r="E140" s="136"/>
      <c r="F140" s="136"/>
      <c r="G140" s="136"/>
      <c r="H140" s="136"/>
      <c r="I140" s="136"/>
      <c r="J140" s="136"/>
      <c r="K140" s="136"/>
      <c r="L140" s="136"/>
      <c r="M140" s="136"/>
      <c r="N140" s="136"/>
      <c r="O140" s="136"/>
      <c r="P140" s="136"/>
      <c r="Q140" s="136"/>
      <c r="R140" s="136"/>
      <c r="S140" s="136"/>
      <c r="T140" s="136"/>
      <c r="U140" s="136"/>
      <c r="V140" s="136"/>
      <c r="W140" s="136"/>
      <c r="X140" s="136"/>
      <c r="Y140" s="136"/>
      <c r="Z140" s="136"/>
      <c r="AA140" s="136"/>
      <c r="AB140" s="136"/>
      <c r="AC140" s="136"/>
      <c r="AD140" s="136"/>
      <c r="AE140" s="136"/>
      <c r="AF140" s="136"/>
      <c r="AG140" s="136"/>
      <c r="AH140" s="136"/>
      <c r="AI140" s="136"/>
      <c r="AJ140" s="136"/>
      <c r="AK140" s="136"/>
      <c r="AL140" s="136"/>
      <c r="AM140" s="136"/>
      <c r="AN140" s="136"/>
      <c r="AO140" s="136"/>
      <c r="AP140" s="652">
        <f>Result_TotalDirectCosts_Y1-Result_SubawardCosts_UW_Y1-IF(Data_Exclude_SalariesWages,Result_SalariesWages_Y1,0)-IF(Data_Exclude_Fringes,Result_FringeBenefits_Y1,0)-IF(Data_Exclude_Tuition,Result_TuitionTOTAL_Y1,0)-IF(Data_Exclude_Equipment,Result_EquipmentCost_Y1,0)-IF(Data_Exclude_Travel,Result_TravelTotal_Y1,0)-IF(Data_Exclude_ParticipantCosts,Result_ParticipantCosts_Y1,0)-IF(Data_Exclude_NonUWSubawards,Result_SubawardCosts_NonUW_Y1,IF(Data_Exclude_NonUWSubawardsExceeding25K,Result_SubawardCosts_NonUW_Y1-Result_SubawardBase_Y1_TOTAL,0))-IF(Data_Exclude_OtherCosts,Result_OtherDirectCosts_Y1-Result_TuitionTOTAL_Y1,0)</f>
        <v>0</v>
      </c>
      <c r="AQ140" s="652"/>
      <c r="AR140" s="652"/>
      <c r="AS140" s="136"/>
      <c r="AT140" s="136"/>
      <c r="AU140" s="136"/>
      <c r="AV140" s="10"/>
    </row>
    <row r="141" spans="2:48" x14ac:dyDescent="0.2">
      <c r="B141" s="10"/>
      <c r="C141" s="136"/>
      <c r="D141" s="136"/>
      <c r="E141" s="136"/>
      <c r="F141" s="136" t="s">
        <v>207</v>
      </c>
      <c r="G141" s="136"/>
      <c r="H141" s="136"/>
      <c r="I141" s="136"/>
      <c r="J141" s="136"/>
      <c r="K141" s="155"/>
      <c r="L141" s="155"/>
      <c r="M141" s="155"/>
      <c r="N141" s="155"/>
      <c r="O141" s="155"/>
      <c r="P141" s="155"/>
      <c r="Q141" s="155"/>
      <c r="R141" s="155"/>
      <c r="S141" s="155"/>
      <c r="T141" s="155"/>
      <c r="U141" s="155"/>
      <c r="V141" s="155"/>
      <c r="W141" s="155"/>
      <c r="X141" s="155"/>
      <c r="Y141" s="155"/>
      <c r="Z141" s="155"/>
      <c r="AA141" s="155"/>
      <c r="AB141" s="155"/>
      <c r="AC141" s="155"/>
      <c r="AD141" s="155"/>
      <c r="AE141" s="155"/>
      <c r="AF141" s="155"/>
      <c r="AG141" s="155"/>
      <c r="AH141" s="155"/>
      <c r="AI141" s="155"/>
      <c r="AJ141" s="155"/>
      <c r="AK141" s="155"/>
      <c r="AL141" s="155"/>
      <c r="AM141" s="155"/>
      <c r="AN141" s="155"/>
      <c r="AO141" s="136"/>
      <c r="AP141" s="623">
        <f>CHOOSE('Drop-Down_Options'!E14,0,Result_TotalDirectCosts_Y1 - Result_SubawardCosts_UW_Y1, (Result_TotalDirectCosts_Y1-Result_EquipmentCost_Y1-Result_ParticipantCosts_Y1-Result_TuitionTOTAL_Y1-(Result_SubawardCosts_Y1-Result_SubawardBase_Y1_TOTAL)),AP140)</f>
        <v>0</v>
      </c>
      <c r="AQ141" s="624"/>
      <c r="AR141" s="624"/>
      <c r="AS141" s="624"/>
      <c r="AT141" s="625"/>
      <c r="AU141" s="136"/>
      <c r="AV141" s="10"/>
    </row>
    <row r="142" spans="2:48" x14ac:dyDescent="0.2">
      <c r="B142" s="10"/>
      <c r="C142" s="136"/>
      <c r="D142" s="136"/>
      <c r="E142" s="136"/>
      <c r="F142" s="136"/>
      <c r="G142" s="136"/>
      <c r="H142" s="136"/>
      <c r="I142" s="136"/>
      <c r="J142" s="136"/>
      <c r="K142" s="136"/>
      <c r="L142" s="136"/>
      <c r="M142" s="136"/>
      <c r="N142" s="136"/>
      <c r="O142" s="136"/>
      <c r="P142" s="136"/>
      <c r="Q142" s="136"/>
      <c r="R142" s="136"/>
      <c r="S142" s="136"/>
      <c r="T142" s="136"/>
      <c r="U142" s="136"/>
      <c r="V142" s="136"/>
      <c r="W142" s="136"/>
      <c r="X142" s="136"/>
      <c r="Y142" s="136"/>
      <c r="Z142" s="136"/>
      <c r="AA142" s="136"/>
      <c r="AB142" s="136"/>
      <c r="AC142" s="136"/>
      <c r="AD142" s="136"/>
      <c r="AE142" s="136"/>
      <c r="AF142" s="136"/>
      <c r="AG142" s="136"/>
      <c r="AH142" s="136"/>
      <c r="AI142" s="136"/>
      <c r="AJ142" s="136"/>
      <c r="AK142" s="136"/>
      <c r="AL142" s="136"/>
      <c r="AM142" s="136"/>
      <c r="AN142" s="136"/>
      <c r="AO142" s="136"/>
      <c r="AP142" s="136"/>
      <c r="AQ142" s="136"/>
      <c r="AR142" s="136"/>
      <c r="AS142" s="136"/>
      <c r="AT142" s="136"/>
      <c r="AU142" s="136"/>
      <c r="AV142" s="10"/>
    </row>
    <row r="143" spans="2:48" x14ac:dyDescent="0.2">
      <c r="B143" s="10"/>
      <c r="C143" s="136"/>
      <c r="D143" s="136"/>
      <c r="E143" s="136"/>
      <c r="F143" s="136" t="s">
        <v>208</v>
      </c>
      <c r="G143" s="136"/>
      <c r="H143" s="136"/>
      <c r="I143" s="136"/>
      <c r="J143" s="155"/>
      <c r="K143" s="155"/>
      <c r="L143" s="155"/>
      <c r="M143" s="155"/>
      <c r="N143" s="155"/>
      <c r="O143" s="155"/>
      <c r="P143" s="155"/>
      <c r="Q143" s="155"/>
      <c r="R143" s="155"/>
      <c r="S143" s="155"/>
      <c r="T143" s="155"/>
      <c r="U143" s="155"/>
      <c r="V143" s="155"/>
      <c r="W143" s="155"/>
      <c r="X143" s="155"/>
      <c r="Y143" s="155"/>
      <c r="Z143" s="155"/>
      <c r="AA143" s="155"/>
      <c r="AB143" s="155"/>
      <c r="AC143" s="155"/>
      <c r="AD143" s="155"/>
      <c r="AE143" s="155"/>
      <c r="AF143" s="155"/>
      <c r="AG143" s="155"/>
      <c r="AH143" s="155"/>
      <c r="AI143" s="155"/>
      <c r="AJ143" s="155"/>
      <c r="AK143" s="155"/>
      <c r="AL143" s="155"/>
      <c r="AM143" s="155"/>
      <c r="AN143" s="155"/>
      <c r="AO143" s="136"/>
      <c r="AP143" s="623">
        <f>AP141*FA_Rate_Y1</f>
        <v>0</v>
      </c>
      <c r="AQ143" s="624"/>
      <c r="AR143" s="624"/>
      <c r="AS143" s="624"/>
      <c r="AT143" s="625"/>
      <c r="AU143" s="136"/>
      <c r="AV143" s="10"/>
    </row>
    <row r="144" spans="2:48" x14ac:dyDescent="0.2">
      <c r="B144" s="10"/>
      <c r="C144" s="136"/>
      <c r="D144" s="136"/>
      <c r="E144" s="136"/>
      <c r="F144" s="136"/>
      <c r="G144" s="136"/>
      <c r="H144" s="136"/>
      <c r="I144" s="136"/>
      <c r="J144" s="136"/>
      <c r="K144" s="136"/>
      <c r="L144" s="136"/>
      <c r="M144" s="136"/>
      <c r="N144" s="136"/>
      <c r="O144" s="136"/>
      <c r="P144" s="136"/>
      <c r="Q144" s="136"/>
      <c r="R144" s="136"/>
      <c r="S144" s="136"/>
      <c r="T144" s="136"/>
      <c r="U144" s="136"/>
      <c r="V144" s="136"/>
      <c r="W144" s="136"/>
      <c r="X144" s="136"/>
      <c r="Y144" s="136"/>
      <c r="Z144" s="136"/>
      <c r="AA144" s="136"/>
      <c r="AB144" s="136"/>
      <c r="AC144" s="136"/>
      <c r="AD144" s="136"/>
      <c r="AE144" s="136"/>
      <c r="AF144" s="136"/>
      <c r="AG144" s="136"/>
      <c r="AH144" s="136"/>
      <c r="AI144" s="136"/>
      <c r="AJ144" s="136"/>
      <c r="AK144" s="136"/>
      <c r="AL144" s="136"/>
      <c r="AM144" s="136"/>
      <c r="AN144" s="136"/>
      <c r="AO144" s="136"/>
      <c r="AP144" s="136"/>
      <c r="AQ144" s="136"/>
      <c r="AR144" s="136"/>
      <c r="AS144" s="136"/>
      <c r="AT144" s="136"/>
      <c r="AU144" s="136"/>
      <c r="AV144" s="10"/>
    </row>
    <row r="145" spans="2:48" x14ac:dyDescent="0.2">
      <c r="B145" s="10"/>
      <c r="C145" s="136"/>
      <c r="D145" s="136"/>
      <c r="E145" s="136"/>
      <c r="F145" s="141" t="s">
        <v>163</v>
      </c>
      <c r="G145" s="136"/>
      <c r="H145" s="136"/>
      <c r="I145" s="136"/>
      <c r="J145" s="136"/>
      <c r="K145" s="136"/>
      <c r="L145" s="136"/>
      <c r="M145" s="136"/>
      <c r="N145" s="136"/>
      <c r="O145" s="155"/>
      <c r="P145" s="155"/>
      <c r="Q145" s="155"/>
      <c r="R145" s="155"/>
      <c r="S145" s="155"/>
      <c r="T145" s="155"/>
      <c r="U145" s="155"/>
      <c r="V145" s="155"/>
      <c r="W145" s="155"/>
      <c r="X145" s="155"/>
      <c r="Y145" s="155"/>
      <c r="Z145" s="155"/>
      <c r="AA145" s="155"/>
      <c r="AB145" s="155"/>
      <c r="AC145" s="155"/>
      <c r="AD145" s="155"/>
      <c r="AE145" s="155"/>
      <c r="AF145" s="155"/>
      <c r="AG145" s="155"/>
      <c r="AH145" s="155"/>
      <c r="AI145" s="155"/>
      <c r="AJ145" s="155"/>
      <c r="AK145" s="155"/>
      <c r="AL145" s="155"/>
      <c r="AM145" s="155"/>
      <c r="AN145" s="155"/>
      <c r="AO145" s="136"/>
      <c r="AP145" s="623">
        <f>SUM(Result_TotalDirectCosts_Y1,Result_IndirectCosts_Y1)</f>
        <v>0</v>
      </c>
      <c r="AQ145" s="624"/>
      <c r="AR145" s="624"/>
      <c r="AS145" s="624"/>
      <c r="AT145" s="625"/>
      <c r="AU145" s="136"/>
      <c r="AV145" s="10"/>
    </row>
    <row r="146" spans="2:48" ht="13.5" thickBot="1" x14ac:dyDescent="0.25">
      <c r="B146" s="10"/>
      <c r="C146" s="136"/>
      <c r="D146" s="136"/>
      <c r="E146" s="136"/>
      <c r="F146" s="136"/>
      <c r="G146" s="136"/>
      <c r="H146" s="136"/>
      <c r="I146" s="136"/>
      <c r="J146" s="136"/>
      <c r="K146" s="136"/>
      <c r="L146" s="136"/>
      <c r="M146" s="136"/>
      <c r="N146" s="136"/>
      <c r="O146" s="136"/>
      <c r="P146" s="136"/>
      <c r="Q146" s="136"/>
      <c r="R146" s="136"/>
      <c r="S146" s="136"/>
      <c r="T146" s="136"/>
      <c r="U146" s="136"/>
      <c r="V146" s="136"/>
      <c r="W146" s="136"/>
      <c r="X146" s="136"/>
      <c r="Y146" s="136"/>
      <c r="Z146" s="136"/>
      <c r="AA146" s="136"/>
      <c r="AB146" s="136"/>
      <c r="AC146" s="136"/>
      <c r="AD146" s="136"/>
      <c r="AE146" s="136"/>
      <c r="AF146" s="136"/>
      <c r="AG146" s="136"/>
      <c r="AH146" s="136"/>
      <c r="AI146" s="136"/>
      <c r="AJ146" s="136"/>
      <c r="AK146" s="136"/>
      <c r="AL146" s="136"/>
      <c r="AM146" s="136"/>
      <c r="AN146" s="136"/>
      <c r="AO146" s="136"/>
      <c r="AP146" s="136"/>
      <c r="AQ146" s="136"/>
      <c r="AR146" s="136"/>
      <c r="AS146" s="136"/>
      <c r="AT146" s="136"/>
      <c r="AU146" s="136"/>
      <c r="AV146" s="10"/>
    </row>
    <row r="147" spans="2:48" ht="5.0999999999999996" customHeight="1" thickBot="1" x14ac:dyDescent="0.25">
      <c r="B147" s="14"/>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5"/>
    </row>
    <row r="149" spans="2:48" x14ac:dyDescent="0.2">
      <c r="E149" t="s">
        <v>219</v>
      </c>
    </row>
    <row r="150" spans="2:48" ht="30" x14ac:dyDescent="0.4">
      <c r="P150" s="22"/>
    </row>
  </sheetData>
  <sheetProtection algorithmName="SHA-512" hashValue="GMQ9yZn9QYyeJf9qNGVDoj32vfC3fakKpytYP7io5BoEX2P8bgevLSOjKg1jpvJJFOJcGogRl+ndapSFGYxECw==" saltValue="bwn+UVsw2h0lw27bCaxboQ==" spinCount="100000" sheet="1" selectLockedCells="1"/>
  <mergeCells count="470">
    <mergeCell ref="AK122:AN122"/>
    <mergeCell ref="M120:AJ120"/>
    <mergeCell ref="M121:AJ121"/>
    <mergeCell ref="AK120:AN120"/>
    <mergeCell ref="AK121:AN121"/>
    <mergeCell ref="AK113:AN113"/>
    <mergeCell ref="F103:AJ103"/>
    <mergeCell ref="AK107:AN107"/>
    <mergeCell ref="AK112:AN112"/>
    <mergeCell ref="F107:AJ107"/>
    <mergeCell ref="F104:AJ104"/>
    <mergeCell ref="F105:AJ105"/>
    <mergeCell ref="F106:AJ106"/>
    <mergeCell ref="M95:AJ95"/>
    <mergeCell ref="M96:AJ96"/>
    <mergeCell ref="M97:AJ97"/>
    <mergeCell ref="M98:AJ98"/>
    <mergeCell ref="M99:AJ99"/>
    <mergeCell ref="F49:Q49"/>
    <mergeCell ref="R49:T49"/>
    <mergeCell ref="U49:W49"/>
    <mergeCell ref="F70:AJ70"/>
    <mergeCell ref="U46:W46"/>
    <mergeCell ref="AI40:AL40"/>
    <mergeCell ref="AK102:AN102"/>
    <mergeCell ref="AK103:AN103"/>
    <mergeCell ref="AK92:AN92"/>
    <mergeCell ref="AK91:AN91"/>
    <mergeCell ref="AK77:AN77"/>
    <mergeCell ref="F78:AJ78"/>
    <mergeCell ref="AK78:AN78"/>
    <mergeCell ref="F79:AJ79"/>
    <mergeCell ref="AK79:AN79"/>
    <mergeCell ref="F90:L90"/>
    <mergeCell ref="F91:L91"/>
    <mergeCell ref="M90:AJ90"/>
    <mergeCell ref="M91:AJ91"/>
    <mergeCell ref="M92:AJ92"/>
    <mergeCell ref="AK83:AN83"/>
    <mergeCell ref="F84:AJ84"/>
    <mergeCell ref="AB40:AD40"/>
    <mergeCell ref="AK84:AN84"/>
    <mergeCell ref="F65:AJ65"/>
    <mergeCell ref="F71:AJ71"/>
    <mergeCell ref="F72:AJ72"/>
    <mergeCell ref="F69:AJ69"/>
    <mergeCell ref="AR3:AU3"/>
    <mergeCell ref="AG45:AH45"/>
    <mergeCell ref="AG46:AH46"/>
    <mergeCell ref="AG47:AH47"/>
    <mergeCell ref="AG48:AH48"/>
    <mergeCell ref="AG49:AH49"/>
    <mergeCell ref="AQ49:AT49"/>
    <mergeCell ref="AO45:AP45"/>
    <mergeCell ref="AQ45:AT45"/>
    <mergeCell ref="AI46:AL46"/>
    <mergeCell ref="AI49:AL49"/>
    <mergeCell ref="AM49:AN49"/>
    <mergeCell ref="AO49:AP49"/>
    <mergeCell ref="AQ46:AT46"/>
    <mergeCell ref="AO32:AP32"/>
    <mergeCell ref="AQ32:AT32"/>
    <mergeCell ref="AQ35:AT35"/>
    <mergeCell ref="AO35:AP35"/>
    <mergeCell ref="AI35:AL35"/>
    <mergeCell ref="AI42:AL42"/>
    <mergeCell ref="AM42:AN42"/>
    <mergeCell ref="AI22:AL22"/>
    <mergeCell ref="AM25:AN25"/>
    <mergeCell ref="AG26:AH26"/>
    <mergeCell ref="AP114:AT114"/>
    <mergeCell ref="AK125:AN125"/>
    <mergeCell ref="F108:AJ108"/>
    <mergeCell ref="AK108:AN108"/>
    <mergeCell ref="AK129:AN129"/>
    <mergeCell ref="T133:W133"/>
    <mergeCell ref="T134:W134"/>
    <mergeCell ref="AD136:AG136"/>
    <mergeCell ref="AK117:AN117"/>
    <mergeCell ref="F118:L118"/>
    <mergeCell ref="F123:L123"/>
    <mergeCell ref="M123:AJ123"/>
    <mergeCell ref="F117:L117"/>
    <mergeCell ref="M117:AJ117"/>
    <mergeCell ref="F126:L126"/>
    <mergeCell ref="M127:AJ127"/>
    <mergeCell ref="F116:AJ116"/>
    <mergeCell ref="AK127:AN127"/>
    <mergeCell ref="F113:AJ113"/>
    <mergeCell ref="F127:L129"/>
    <mergeCell ref="F124:L124"/>
    <mergeCell ref="M124:AJ124"/>
    <mergeCell ref="F119:L122"/>
    <mergeCell ref="M122:AJ122"/>
    <mergeCell ref="AP145:AT145"/>
    <mergeCell ref="AI136:AL136"/>
    <mergeCell ref="AP137:AT137"/>
    <mergeCell ref="AP134:AT134"/>
    <mergeCell ref="AK128:AN128"/>
    <mergeCell ref="Y136:AB136"/>
    <mergeCell ref="AD137:AG137"/>
    <mergeCell ref="O134:R134"/>
    <mergeCell ref="AP139:AT139"/>
    <mergeCell ref="AP141:AT141"/>
    <mergeCell ref="AP140:AR140"/>
    <mergeCell ref="O137:R137"/>
    <mergeCell ref="T137:W137"/>
    <mergeCell ref="Y137:AB137"/>
    <mergeCell ref="O136:R136"/>
    <mergeCell ref="T136:W136"/>
    <mergeCell ref="AP143:AT143"/>
    <mergeCell ref="O133:R133"/>
    <mergeCell ref="AP130:AT130"/>
    <mergeCell ref="M128:AJ128"/>
    <mergeCell ref="M129:AJ129"/>
    <mergeCell ref="AI137:AL137"/>
    <mergeCell ref="AK124:AN124"/>
    <mergeCell ref="F125:L125"/>
    <mergeCell ref="M125:AJ125"/>
    <mergeCell ref="M126:AJ126"/>
    <mergeCell ref="AK126:AN126"/>
    <mergeCell ref="AK93:AN93"/>
    <mergeCell ref="AK94:AN94"/>
    <mergeCell ref="M119:AJ119"/>
    <mergeCell ref="AK119:AN119"/>
    <mergeCell ref="M118:AJ118"/>
    <mergeCell ref="AK118:AN118"/>
    <mergeCell ref="AK116:AN116"/>
    <mergeCell ref="AK109:AN109"/>
    <mergeCell ref="F109:AJ109"/>
    <mergeCell ref="AK110:AN110"/>
    <mergeCell ref="AK111:AN111"/>
    <mergeCell ref="F110:AJ110"/>
    <mergeCell ref="F111:AJ111"/>
    <mergeCell ref="F112:AJ112"/>
    <mergeCell ref="AK123:AN123"/>
    <mergeCell ref="AK104:AN104"/>
    <mergeCell ref="AK105:AN105"/>
    <mergeCell ref="AK106:AN106"/>
    <mergeCell ref="F102:AJ102"/>
    <mergeCell ref="AP100:AT100"/>
    <mergeCell ref="AK97:AN97"/>
    <mergeCell ref="AK98:AN98"/>
    <mergeCell ref="AK99:AN99"/>
    <mergeCell ref="AK95:AN95"/>
    <mergeCell ref="AK96:AN96"/>
    <mergeCell ref="F85:AJ85"/>
    <mergeCell ref="AK85:AN85"/>
    <mergeCell ref="F77:AJ77"/>
    <mergeCell ref="F89:AJ89"/>
    <mergeCell ref="F83:AJ83"/>
    <mergeCell ref="AP87:AT87"/>
    <mergeCell ref="AP86:AT86"/>
    <mergeCell ref="F80:AJ80"/>
    <mergeCell ref="AK80:AN80"/>
    <mergeCell ref="F81:AJ81"/>
    <mergeCell ref="AK81:AN81"/>
    <mergeCell ref="F82:AJ82"/>
    <mergeCell ref="AK82:AN82"/>
    <mergeCell ref="AK89:AN89"/>
    <mergeCell ref="AK90:AN90"/>
    <mergeCell ref="F92:L99"/>
    <mergeCell ref="M93:AJ93"/>
    <mergeCell ref="M94:AJ94"/>
    <mergeCell ref="AK70:AN70"/>
    <mergeCell ref="F75:AJ75"/>
    <mergeCell ref="AK75:AN75"/>
    <mergeCell ref="F76:AJ76"/>
    <mergeCell ref="AK76:AN76"/>
    <mergeCell ref="AK71:AN71"/>
    <mergeCell ref="AK72:AN72"/>
    <mergeCell ref="AK73:AN73"/>
    <mergeCell ref="AK74:AN74"/>
    <mergeCell ref="F73:AJ73"/>
    <mergeCell ref="F74:AJ74"/>
    <mergeCell ref="AK64:AN64"/>
    <mergeCell ref="AK65:AN65"/>
    <mergeCell ref="F68:AJ68"/>
    <mergeCell ref="AP66:AT66"/>
    <mergeCell ref="AK68:AN68"/>
    <mergeCell ref="AK69:AN69"/>
    <mergeCell ref="F61:AJ61"/>
    <mergeCell ref="F62:AJ62"/>
    <mergeCell ref="F63:AJ63"/>
    <mergeCell ref="F64:AJ64"/>
    <mergeCell ref="AK55:AN55"/>
    <mergeCell ref="AK61:AN61"/>
    <mergeCell ref="AK62:AN62"/>
    <mergeCell ref="AK63:AN63"/>
    <mergeCell ref="AK59:AN59"/>
    <mergeCell ref="AK60:AN60"/>
    <mergeCell ref="F56:AJ56"/>
    <mergeCell ref="F57:AJ57"/>
    <mergeCell ref="F58:AJ58"/>
    <mergeCell ref="AK56:AN56"/>
    <mergeCell ref="AK57:AN57"/>
    <mergeCell ref="AK58:AN58"/>
    <mergeCell ref="F60:AJ60"/>
    <mergeCell ref="F55:AJ55"/>
    <mergeCell ref="F59:AJ59"/>
    <mergeCell ref="AO47:AP47"/>
    <mergeCell ref="AQ47:AT47"/>
    <mergeCell ref="AI48:AL48"/>
    <mergeCell ref="AM48:AN48"/>
    <mergeCell ref="AO48:AP48"/>
    <mergeCell ref="AQ48:AT48"/>
    <mergeCell ref="AQ50:AT50"/>
    <mergeCell ref="AQ52:AT52"/>
    <mergeCell ref="AI52:AL52"/>
    <mergeCell ref="AM52:AN52"/>
    <mergeCell ref="AO52:AP52"/>
    <mergeCell ref="F45:Q45"/>
    <mergeCell ref="R45:T45"/>
    <mergeCell ref="U47:W47"/>
    <mergeCell ref="F48:Q48"/>
    <mergeCell ref="AM50:AN50"/>
    <mergeCell ref="AO50:AP50"/>
    <mergeCell ref="AG50:AH50"/>
    <mergeCell ref="AM46:AN46"/>
    <mergeCell ref="AO46:AP46"/>
    <mergeCell ref="F46:Q46"/>
    <mergeCell ref="R46:T46"/>
    <mergeCell ref="F50:Q50"/>
    <mergeCell ref="R50:T50"/>
    <mergeCell ref="U50:W50"/>
    <mergeCell ref="F47:Q47"/>
    <mergeCell ref="R47:T47"/>
    <mergeCell ref="R48:T48"/>
    <mergeCell ref="U48:W48"/>
    <mergeCell ref="U45:W45"/>
    <mergeCell ref="AI45:AL45"/>
    <mergeCell ref="AM45:AN45"/>
    <mergeCell ref="AI50:AL50"/>
    <mergeCell ref="AI47:AL47"/>
    <mergeCell ref="AM47:AN47"/>
    <mergeCell ref="AO42:AP42"/>
    <mergeCell ref="AQ42:AT42"/>
    <mergeCell ref="AF42:AH42"/>
    <mergeCell ref="AI32:AL32"/>
    <mergeCell ref="AM11:AN11"/>
    <mergeCell ref="AB15:AC15"/>
    <mergeCell ref="AB16:AC16"/>
    <mergeCell ref="AB27:AC27"/>
    <mergeCell ref="AB28:AC28"/>
    <mergeCell ref="AB29:AC29"/>
    <mergeCell ref="AB30:AC30"/>
    <mergeCell ref="AG25:AH25"/>
    <mergeCell ref="AG29:AH29"/>
    <mergeCell ref="AG30:AH30"/>
    <mergeCell ref="AG20:AH20"/>
    <mergeCell ref="AG21:AH21"/>
    <mergeCell ref="AG22:AH22"/>
    <mergeCell ref="AG23:AH23"/>
    <mergeCell ref="AG24:AH24"/>
    <mergeCell ref="AM28:AN28"/>
    <mergeCell ref="AI21:AL21"/>
    <mergeCell ref="AB18:AC18"/>
    <mergeCell ref="AB19:AC19"/>
    <mergeCell ref="AI16:AL16"/>
    <mergeCell ref="AI11:AL11"/>
    <mergeCell ref="AI12:AL12"/>
    <mergeCell ref="C4:AU4"/>
    <mergeCell ref="F10:K10"/>
    <mergeCell ref="L10:N10"/>
    <mergeCell ref="O10:T10"/>
    <mergeCell ref="U10:X10"/>
    <mergeCell ref="AD10:AF10"/>
    <mergeCell ref="AO10:AP10"/>
    <mergeCell ref="AQ10:AT10"/>
    <mergeCell ref="AB10:AC10"/>
    <mergeCell ref="AG10:AH10"/>
    <mergeCell ref="AI10:AL10"/>
    <mergeCell ref="AM10:AN10"/>
    <mergeCell ref="V5:AF5"/>
    <mergeCell ref="V6:AF6"/>
    <mergeCell ref="AG5:AT6"/>
    <mergeCell ref="AQ11:AT11"/>
    <mergeCell ref="AQ12:AT12"/>
    <mergeCell ref="Y10:AA10"/>
    <mergeCell ref="AM12:AN12"/>
    <mergeCell ref="R8:AT9"/>
    <mergeCell ref="AB14:AC14"/>
    <mergeCell ref="AG16:AH16"/>
    <mergeCell ref="F11:K11"/>
    <mergeCell ref="F18:K18"/>
    <mergeCell ref="AG11:AH11"/>
    <mergeCell ref="AG12:AH12"/>
    <mergeCell ref="AG13:AH13"/>
    <mergeCell ref="AG14:AH14"/>
    <mergeCell ref="AG15:AH15"/>
    <mergeCell ref="AD11:AF11"/>
    <mergeCell ref="AD12:AF12"/>
    <mergeCell ref="AD13:AF13"/>
    <mergeCell ref="F12:K12"/>
    <mergeCell ref="AB11:AC11"/>
    <mergeCell ref="AB12:AC12"/>
    <mergeCell ref="AB17:AC17"/>
    <mergeCell ref="AG18:AH18"/>
    <mergeCell ref="AD18:AF18"/>
    <mergeCell ref="U11:X11"/>
    <mergeCell ref="U12:X12"/>
    <mergeCell ref="U20:X20"/>
    <mergeCell ref="U21:X21"/>
    <mergeCell ref="F19:K19"/>
    <mergeCell ref="F20:K20"/>
    <mergeCell ref="F21:K21"/>
    <mergeCell ref="F22:K22"/>
    <mergeCell ref="F13:K13"/>
    <mergeCell ref="F14:K14"/>
    <mergeCell ref="F15:K15"/>
    <mergeCell ref="F16:K16"/>
    <mergeCell ref="F17:K17"/>
    <mergeCell ref="U13:X13"/>
    <mergeCell ref="U14:X14"/>
    <mergeCell ref="U15:X15"/>
    <mergeCell ref="U16:X16"/>
    <mergeCell ref="U17:X17"/>
    <mergeCell ref="U18:X18"/>
    <mergeCell ref="U19:X19"/>
    <mergeCell ref="F24:K24"/>
    <mergeCell ref="F25:K25"/>
    <mergeCell ref="F26:K26"/>
    <mergeCell ref="F27:K27"/>
    <mergeCell ref="F28:K28"/>
    <mergeCell ref="U22:X22"/>
    <mergeCell ref="U23:X23"/>
    <mergeCell ref="U24:X24"/>
    <mergeCell ref="AB21:AC21"/>
    <mergeCell ref="AB22:AC22"/>
    <mergeCell ref="AB23:AC23"/>
    <mergeCell ref="AB24:AC24"/>
    <mergeCell ref="AB25:AC25"/>
    <mergeCell ref="AB26:AC26"/>
    <mergeCell ref="U25:X25"/>
    <mergeCell ref="U26:X26"/>
    <mergeCell ref="U27:X27"/>
    <mergeCell ref="U28:X28"/>
    <mergeCell ref="F23:K23"/>
    <mergeCell ref="AQ13:AT13"/>
    <mergeCell ref="AQ14:AT14"/>
    <mergeCell ref="AQ15:AT15"/>
    <mergeCell ref="AQ16:AT16"/>
    <mergeCell ref="AQ28:AT28"/>
    <mergeCell ref="AQ29:AT29"/>
    <mergeCell ref="AO11:AP11"/>
    <mergeCell ref="AO12:AP12"/>
    <mergeCell ref="AO13:AP13"/>
    <mergeCell ref="AO14:AP14"/>
    <mergeCell ref="AO15:AP15"/>
    <mergeCell ref="AO16:AP16"/>
    <mergeCell ref="AO22:AP22"/>
    <mergeCell ref="AQ26:AT26"/>
    <mergeCell ref="AO17:AP17"/>
    <mergeCell ref="AQ19:AT19"/>
    <mergeCell ref="AQ20:AT20"/>
    <mergeCell ref="AQ21:AT21"/>
    <mergeCell ref="AQ22:AT22"/>
    <mergeCell ref="AQ23:AT23"/>
    <mergeCell ref="AQ24:AT24"/>
    <mergeCell ref="AQ25:AT25"/>
    <mergeCell ref="AQ17:AT17"/>
    <mergeCell ref="AO18:AP18"/>
    <mergeCell ref="AM15:AN15"/>
    <mergeCell ref="AM16:AN16"/>
    <mergeCell ref="AD14:AF14"/>
    <mergeCell ref="AD15:AF15"/>
    <mergeCell ref="AB13:AC13"/>
    <mergeCell ref="AD24:AF24"/>
    <mergeCell ref="AM13:AN13"/>
    <mergeCell ref="AM14:AN14"/>
    <mergeCell ref="AI13:AL13"/>
    <mergeCell ref="AI14:AL14"/>
    <mergeCell ref="AI15:AL15"/>
    <mergeCell ref="AD16:AF16"/>
    <mergeCell ref="AD17:AF17"/>
    <mergeCell ref="AM18:AN18"/>
    <mergeCell ref="AM19:AN19"/>
    <mergeCell ref="AI24:AL24"/>
    <mergeCell ref="AI17:AL17"/>
    <mergeCell ref="AI18:AL18"/>
    <mergeCell ref="AI19:AL19"/>
    <mergeCell ref="AI20:AL20"/>
    <mergeCell ref="AM17:AN17"/>
    <mergeCell ref="AI23:AL23"/>
    <mergeCell ref="AG17:AH17"/>
    <mergeCell ref="AB20:AC20"/>
    <mergeCell ref="AQ18:AT18"/>
    <mergeCell ref="AM20:AN20"/>
    <mergeCell ref="AM21:AN21"/>
    <mergeCell ref="AM22:AN22"/>
    <mergeCell ref="AI26:AL26"/>
    <mergeCell ref="AG19:AH19"/>
    <mergeCell ref="AM23:AN23"/>
    <mergeCell ref="AO23:AP23"/>
    <mergeCell ref="AO24:AP24"/>
    <mergeCell ref="AM24:AN24"/>
    <mergeCell ref="AO25:AP25"/>
    <mergeCell ref="AO26:AP26"/>
    <mergeCell ref="AO19:AP19"/>
    <mergeCell ref="AO20:AP20"/>
    <mergeCell ref="AO21:AP21"/>
    <mergeCell ref="AD19:AF19"/>
    <mergeCell ref="AD20:AF20"/>
    <mergeCell ref="AD21:AF21"/>
    <mergeCell ref="AD25:AF25"/>
    <mergeCell ref="AD26:AF26"/>
    <mergeCell ref="AI25:AL25"/>
    <mergeCell ref="AD27:AF27"/>
    <mergeCell ref="AD23:AF23"/>
    <mergeCell ref="AD22:AF22"/>
    <mergeCell ref="AI27:AL27"/>
    <mergeCell ref="AO27:AP27"/>
    <mergeCell ref="AG27:AH27"/>
    <mergeCell ref="AM26:AN26"/>
    <mergeCell ref="AM27:AN27"/>
    <mergeCell ref="AO28:AP28"/>
    <mergeCell ref="U29:X29"/>
    <mergeCell ref="U30:X30"/>
    <mergeCell ref="AF39:AH39"/>
    <mergeCell ref="AM38:AN38"/>
    <mergeCell ref="AD29:AF29"/>
    <mergeCell ref="AD30:AF30"/>
    <mergeCell ref="AI30:AL30"/>
    <mergeCell ref="AB35:AD35"/>
    <mergeCell ref="AB36:AD36"/>
    <mergeCell ref="AB37:AD37"/>
    <mergeCell ref="AB38:AD38"/>
    <mergeCell ref="AB39:AD39"/>
    <mergeCell ref="AI28:AL28"/>
    <mergeCell ref="AQ27:AT27"/>
    <mergeCell ref="F35:AA35"/>
    <mergeCell ref="AQ39:AT39"/>
    <mergeCell ref="AO29:AP29"/>
    <mergeCell ref="AO30:AP30"/>
    <mergeCell ref="AM35:AN35"/>
    <mergeCell ref="AD28:AF28"/>
    <mergeCell ref="AM29:AN29"/>
    <mergeCell ref="AI29:AL29"/>
    <mergeCell ref="AG28:AH28"/>
    <mergeCell ref="AQ37:AT37"/>
    <mergeCell ref="AO38:AP38"/>
    <mergeCell ref="AQ38:AT38"/>
    <mergeCell ref="AM36:AN36"/>
    <mergeCell ref="AO36:AP36"/>
    <mergeCell ref="AM30:AN30"/>
    <mergeCell ref="AQ30:AT30"/>
    <mergeCell ref="F29:K29"/>
    <mergeCell ref="F30:K30"/>
    <mergeCell ref="F36:AA36"/>
    <mergeCell ref="F37:AA37"/>
    <mergeCell ref="F38:AA38"/>
    <mergeCell ref="F39:AA39"/>
    <mergeCell ref="AF35:AH35"/>
    <mergeCell ref="F40:AA40"/>
    <mergeCell ref="AO40:AP40"/>
    <mergeCell ref="AQ40:AT40"/>
    <mergeCell ref="AF36:AH36"/>
    <mergeCell ref="AF37:AH37"/>
    <mergeCell ref="AF38:AH38"/>
    <mergeCell ref="AF40:AH40"/>
    <mergeCell ref="AI39:AL39"/>
    <mergeCell ref="AM39:AN39"/>
    <mergeCell ref="AO39:AP39"/>
    <mergeCell ref="AO37:AP37"/>
    <mergeCell ref="AQ36:AT36"/>
    <mergeCell ref="AI36:AL36"/>
    <mergeCell ref="AI37:AL37"/>
    <mergeCell ref="AM37:AN37"/>
    <mergeCell ref="AI38:AL38"/>
    <mergeCell ref="AM40:AN40"/>
  </mergeCells>
  <conditionalFormatting sqref="R8:AT9">
    <cfRule type="expression" dxfId="92" priority="6">
      <formula>SUM($T$11:$T$30)&gt;0</formula>
    </cfRule>
  </conditionalFormatting>
  <conditionalFormatting sqref="U11:X30">
    <cfRule type="expression" dxfId="91" priority="5">
      <formula>$T11&lt;&gt;""</formula>
    </cfRule>
  </conditionalFormatting>
  <conditionalFormatting sqref="V5:AT6">
    <cfRule type="cellIs" dxfId="90" priority="7" stopIfTrue="1" operator="lessThanOrEqual">
      <formula>0</formula>
    </cfRule>
  </conditionalFormatting>
  <conditionalFormatting sqref="AB11:AC30">
    <cfRule type="expression" dxfId="89" priority="22" stopIfTrue="1">
      <formula>OR(AND($Y11=3,$AB11&gt;3),AND($Y11=2,$AB11&gt;9),AND($Y11=4,$AB11&gt;12))</formula>
    </cfRule>
  </conditionalFormatting>
  <conditionalFormatting sqref="AD11:AF30">
    <cfRule type="expression" dxfId="88" priority="9" stopIfTrue="1">
      <formula>$AD11&gt;100%</formula>
    </cfRule>
  </conditionalFormatting>
  <conditionalFormatting sqref="AF36:AT40">
    <cfRule type="expression" dxfId="87" priority="32" stopIfTrue="1">
      <formula>$AB36=""</formula>
    </cfRule>
  </conditionalFormatting>
  <conditionalFormatting sqref="AG11:AT30">
    <cfRule type="expression" dxfId="86" priority="14" stopIfTrue="1">
      <formula>OR($U11="",$AB11="",$AD11="")</formula>
    </cfRule>
  </conditionalFormatting>
  <conditionalFormatting sqref="AG46:AT50">
    <cfRule type="expression" dxfId="85" priority="11" stopIfTrue="1">
      <formula>$U46=""</formula>
    </cfRule>
  </conditionalFormatting>
  <dataValidations count="7">
    <dataValidation type="decimal" operator="greaterThanOrEqual" allowBlank="1" showErrorMessage="1" errorTitle="Invalid Month Input" error="The number of months must be a decimal value greater than or equal to zero.  Entering half-months is acceptable.  For one-and-one-half months enter 1.5.  Click RETRY to change your entry, or CANCEL to undo your changes." sqref="AB11:AC30" xr:uid="{00000000-0002-0000-0200-000000000000}">
      <formula1>0</formula1>
    </dataValidation>
    <dataValidation type="decimal" operator="greaterThanOrEqual" allowBlank="1" showErrorMessage="1" errorTitle="Invalid Number Input" error="You must enter a number into this cell with a value of zero or higher. Click RETRY to change your entry, or CANCEL to undo your changes." sqref="AK117:AN124 AK126:AN129 R46:W50 AK56:AN65 AK69:AN76 AK78:AN85 AK90:AN99 AK103:AN107 AK109:AN113 U11:X30" xr:uid="{00000000-0002-0000-0200-000001000000}">
      <formula1>0</formula1>
    </dataValidation>
    <dataValidation type="decimal" allowBlank="1" showErrorMessage="1" errorTitle="Invalid % Effort Input" error="Percent Effort must be an decimal value greater than or equal to zero.  Click RETRY to change your entry, or CANCEL to undo your changes." sqref="AD11:AF30" xr:uid="{00000000-0002-0000-0200-000002000000}">
      <formula1>0</formula1>
      <formula2>500</formula2>
    </dataValidation>
    <dataValidation type="decimal" operator="greaterThanOrEqual" allowBlank="1" showErrorMessage="1" errorTitle="Invalid Number Input" error="You must enter a decimal number into this cell with a value of 0.25 or higher. Click RETRY to change your entry, or CANCEL to undo your changes." sqref="AB36:AD40" xr:uid="{00000000-0002-0000-0200-000003000000}">
      <formula1>0.25</formula1>
    </dataValidation>
    <dataValidation type="whole" allowBlank="1" showErrorMessage="1" errorTitle="Data Entry Prohibited" error="Do not enter data direclty into this cell.  The value of this cell is controlled by the &quot;Period&quot; drop-down." sqref="Y11:Y30" xr:uid="{00000000-0002-0000-0200-000004000000}">
      <formula1>0</formula1>
      <formula2>4</formula2>
    </dataValidation>
    <dataValidation allowBlank="1" showErrorMessage="1" errorTitle="Data Entry Prohibited" error="Do not enter data direclty into this cell.  The value of this cell is controlled by the &quot;Pay Basis&quot; drop-down." sqref="O11:O30" xr:uid="{00000000-0002-0000-0200-000005000000}"/>
    <dataValidation type="whole" allowBlank="1" showErrorMessage="1" errorTitle="Data Entry Prohibited" error="Do not enter data direclty into this cell.  The value of this cell is controlled by the &quot;Role&quot; drop-down." sqref="L11:L30" xr:uid="{00000000-0002-0000-0200-000006000000}">
      <formula1>0</formula1>
      <formula2>5</formula2>
    </dataValidation>
  </dataValidations>
  <printOptions horizontalCentered="1"/>
  <pageMargins left="0.25" right="0.25" top="0.75" bottom="0.75" header="0.3" footer="0.3"/>
  <pageSetup scale="56" fitToHeight="0" orientation="portrait" r:id="rId1"/>
  <headerFooter>
    <oddFooter>Page &amp;P of &amp;N</oddFooter>
  </headerFooter>
  <rowBreaks count="1" manualBreakCount="1">
    <brk id="67" min="1" max="47" man="1"/>
  </rowBreaks>
  <ignoredErrors>
    <ignoredError sqref="E11:E30 E56:E65 E69:E85 E90:E99 E103:E107 E109:E113 E46:E50 E36:E40 E117:E129"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11</xdr:col>
                    <xdr:colOff>28575</xdr:colOff>
                    <xdr:row>10</xdr:row>
                    <xdr:rowOff>28575</xdr:rowOff>
                  </from>
                  <to>
                    <xdr:col>13</xdr:col>
                    <xdr:colOff>257175</xdr:colOff>
                    <xdr:row>10</xdr:row>
                    <xdr:rowOff>219075</xdr:rowOff>
                  </to>
                </anchor>
              </controlPr>
            </control>
          </mc:Choice>
        </mc:AlternateContent>
        <mc:AlternateContent xmlns:mc="http://schemas.openxmlformats.org/markup-compatibility/2006">
          <mc:Choice Requires="x14">
            <control shapeId="3074" r:id="rId5" name="Drop Down 2">
              <controlPr defaultSize="0" autoLine="0" autoPict="0">
                <anchor moveWithCells="1">
                  <from>
                    <xdr:col>14</xdr:col>
                    <xdr:colOff>28575</xdr:colOff>
                    <xdr:row>10</xdr:row>
                    <xdr:rowOff>28575</xdr:rowOff>
                  </from>
                  <to>
                    <xdr:col>19</xdr:col>
                    <xdr:colOff>257175</xdr:colOff>
                    <xdr:row>10</xdr:row>
                    <xdr:rowOff>219075</xdr:rowOff>
                  </to>
                </anchor>
              </controlPr>
            </control>
          </mc:Choice>
        </mc:AlternateContent>
        <mc:AlternateContent xmlns:mc="http://schemas.openxmlformats.org/markup-compatibility/2006">
          <mc:Choice Requires="x14">
            <control shapeId="3075" r:id="rId6" name="Drop Down 3">
              <controlPr defaultSize="0" autoLine="0" autoPict="0">
                <anchor moveWithCells="1">
                  <from>
                    <xdr:col>24</xdr:col>
                    <xdr:colOff>28575</xdr:colOff>
                    <xdr:row>10</xdr:row>
                    <xdr:rowOff>28575</xdr:rowOff>
                  </from>
                  <to>
                    <xdr:col>26</xdr:col>
                    <xdr:colOff>257175</xdr:colOff>
                    <xdr:row>10</xdr:row>
                    <xdr:rowOff>219075</xdr:rowOff>
                  </to>
                </anchor>
              </controlPr>
            </control>
          </mc:Choice>
        </mc:AlternateContent>
        <mc:AlternateContent xmlns:mc="http://schemas.openxmlformats.org/markup-compatibility/2006">
          <mc:Choice Requires="x14">
            <control shapeId="3076" r:id="rId7" name="Drop Down 4">
              <controlPr defaultSize="0" autoLine="0" autoPict="0">
                <anchor moveWithCells="1">
                  <from>
                    <xdr:col>11</xdr:col>
                    <xdr:colOff>28575</xdr:colOff>
                    <xdr:row>11</xdr:row>
                    <xdr:rowOff>28575</xdr:rowOff>
                  </from>
                  <to>
                    <xdr:col>13</xdr:col>
                    <xdr:colOff>257175</xdr:colOff>
                    <xdr:row>11</xdr:row>
                    <xdr:rowOff>219075</xdr:rowOff>
                  </to>
                </anchor>
              </controlPr>
            </control>
          </mc:Choice>
        </mc:AlternateContent>
        <mc:AlternateContent xmlns:mc="http://schemas.openxmlformats.org/markup-compatibility/2006">
          <mc:Choice Requires="x14">
            <control shapeId="3077" r:id="rId8" name="Drop Down 5">
              <controlPr defaultSize="0" autoLine="0" autoPict="0">
                <anchor moveWithCells="1">
                  <from>
                    <xdr:col>11</xdr:col>
                    <xdr:colOff>28575</xdr:colOff>
                    <xdr:row>12</xdr:row>
                    <xdr:rowOff>28575</xdr:rowOff>
                  </from>
                  <to>
                    <xdr:col>13</xdr:col>
                    <xdr:colOff>257175</xdr:colOff>
                    <xdr:row>12</xdr:row>
                    <xdr:rowOff>219075</xdr:rowOff>
                  </to>
                </anchor>
              </controlPr>
            </control>
          </mc:Choice>
        </mc:AlternateContent>
        <mc:AlternateContent xmlns:mc="http://schemas.openxmlformats.org/markup-compatibility/2006">
          <mc:Choice Requires="x14">
            <control shapeId="3078" r:id="rId9" name="Drop Down 6">
              <controlPr defaultSize="0" autoLine="0" autoPict="0">
                <anchor moveWithCells="1">
                  <from>
                    <xdr:col>11</xdr:col>
                    <xdr:colOff>28575</xdr:colOff>
                    <xdr:row>13</xdr:row>
                    <xdr:rowOff>28575</xdr:rowOff>
                  </from>
                  <to>
                    <xdr:col>13</xdr:col>
                    <xdr:colOff>257175</xdr:colOff>
                    <xdr:row>13</xdr:row>
                    <xdr:rowOff>219075</xdr:rowOff>
                  </to>
                </anchor>
              </controlPr>
            </control>
          </mc:Choice>
        </mc:AlternateContent>
        <mc:AlternateContent xmlns:mc="http://schemas.openxmlformats.org/markup-compatibility/2006">
          <mc:Choice Requires="x14">
            <control shapeId="3079" r:id="rId10" name="Drop Down 7">
              <controlPr defaultSize="0" autoLine="0" autoPict="0">
                <anchor moveWithCells="1">
                  <from>
                    <xdr:col>11</xdr:col>
                    <xdr:colOff>28575</xdr:colOff>
                    <xdr:row>14</xdr:row>
                    <xdr:rowOff>28575</xdr:rowOff>
                  </from>
                  <to>
                    <xdr:col>13</xdr:col>
                    <xdr:colOff>257175</xdr:colOff>
                    <xdr:row>14</xdr:row>
                    <xdr:rowOff>219075</xdr:rowOff>
                  </to>
                </anchor>
              </controlPr>
            </control>
          </mc:Choice>
        </mc:AlternateContent>
        <mc:AlternateContent xmlns:mc="http://schemas.openxmlformats.org/markup-compatibility/2006">
          <mc:Choice Requires="x14">
            <control shapeId="3080" r:id="rId11" name="Drop Down 8">
              <controlPr defaultSize="0" autoLine="0" autoPict="0">
                <anchor moveWithCells="1">
                  <from>
                    <xdr:col>11</xdr:col>
                    <xdr:colOff>28575</xdr:colOff>
                    <xdr:row>15</xdr:row>
                    <xdr:rowOff>28575</xdr:rowOff>
                  </from>
                  <to>
                    <xdr:col>13</xdr:col>
                    <xdr:colOff>257175</xdr:colOff>
                    <xdr:row>15</xdr:row>
                    <xdr:rowOff>219075</xdr:rowOff>
                  </to>
                </anchor>
              </controlPr>
            </control>
          </mc:Choice>
        </mc:AlternateContent>
        <mc:AlternateContent xmlns:mc="http://schemas.openxmlformats.org/markup-compatibility/2006">
          <mc:Choice Requires="x14">
            <control shapeId="3081" r:id="rId12" name="Drop Down 9">
              <controlPr defaultSize="0" autoLine="0" autoPict="0">
                <anchor moveWithCells="1">
                  <from>
                    <xdr:col>11</xdr:col>
                    <xdr:colOff>28575</xdr:colOff>
                    <xdr:row>16</xdr:row>
                    <xdr:rowOff>28575</xdr:rowOff>
                  </from>
                  <to>
                    <xdr:col>13</xdr:col>
                    <xdr:colOff>257175</xdr:colOff>
                    <xdr:row>16</xdr:row>
                    <xdr:rowOff>219075</xdr:rowOff>
                  </to>
                </anchor>
              </controlPr>
            </control>
          </mc:Choice>
        </mc:AlternateContent>
        <mc:AlternateContent xmlns:mc="http://schemas.openxmlformats.org/markup-compatibility/2006">
          <mc:Choice Requires="x14">
            <control shapeId="3082" r:id="rId13" name="Drop Down 10">
              <controlPr defaultSize="0" autoLine="0" autoPict="0">
                <anchor moveWithCells="1">
                  <from>
                    <xdr:col>11</xdr:col>
                    <xdr:colOff>28575</xdr:colOff>
                    <xdr:row>17</xdr:row>
                    <xdr:rowOff>28575</xdr:rowOff>
                  </from>
                  <to>
                    <xdr:col>13</xdr:col>
                    <xdr:colOff>257175</xdr:colOff>
                    <xdr:row>17</xdr:row>
                    <xdr:rowOff>219075</xdr:rowOff>
                  </to>
                </anchor>
              </controlPr>
            </control>
          </mc:Choice>
        </mc:AlternateContent>
        <mc:AlternateContent xmlns:mc="http://schemas.openxmlformats.org/markup-compatibility/2006">
          <mc:Choice Requires="x14">
            <control shapeId="3083" r:id="rId14" name="Drop Down 11">
              <controlPr defaultSize="0" autoLine="0" autoPict="0">
                <anchor moveWithCells="1">
                  <from>
                    <xdr:col>11</xdr:col>
                    <xdr:colOff>28575</xdr:colOff>
                    <xdr:row>18</xdr:row>
                    <xdr:rowOff>28575</xdr:rowOff>
                  </from>
                  <to>
                    <xdr:col>13</xdr:col>
                    <xdr:colOff>257175</xdr:colOff>
                    <xdr:row>18</xdr:row>
                    <xdr:rowOff>219075</xdr:rowOff>
                  </to>
                </anchor>
              </controlPr>
            </control>
          </mc:Choice>
        </mc:AlternateContent>
        <mc:AlternateContent xmlns:mc="http://schemas.openxmlformats.org/markup-compatibility/2006">
          <mc:Choice Requires="x14">
            <control shapeId="3084" r:id="rId15" name="Drop Down 12">
              <controlPr defaultSize="0" autoLine="0" autoPict="0">
                <anchor moveWithCells="1">
                  <from>
                    <xdr:col>11</xdr:col>
                    <xdr:colOff>28575</xdr:colOff>
                    <xdr:row>19</xdr:row>
                    <xdr:rowOff>28575</xdr:rowOff>
                  </from>
                  <to>
                    <xdr:col>13</xdr:col>
                    <xdr:colOff>257175</xdr:colOff>
                    <xdr:row>19</xdr:row>
                    <xdr:rowOff>219075</xdr:rowOff>
                  </to>
                </anchor>
              </controlPr>
            </control>
          </mc:Choice>
        </mc:AlternateContent>
        <mc:AlternateContent xmlns:mc="http://schemas.openxmlformats.org/markup-compatibility/2006">
          <mc:Choice Requires="x14">
            <control shapeId="3085" r:id="rId16" name="Drop Down 13">
              <controlPr defaultSize="0" autoLine="0" autoPict="0">
                <anchor moveWithCells="1">
                  <from>
                    <xdr:col>11</xdr:col>
                    <xdr:colOff>28575</xdr:colOff>
                    <xdr:row>20</xdr:row>
                    <xdr:rowOff>28575</xdr:rowOff>
                  </from>
                  <to>
                    <xdr:col>13</xdr:col>
                    <xdr:colOff>257175</xdr:colOff>
                    <xdr:row>20</xdr:row>
                    <xdr:rowOff>219075</xdr:rowOff>
                  </to>
                </anchor>
              </controlPr>
            </control>
          </mc:Choice>
        </mc:AlternateContent>
        <mc:AlternateContent xmlns:mc="http://schemas.openxmlformats.org/markup-compatibility/2006">
          <mc:Choice Requires="x14">
            <control shapeId="3086" r:id="rId17" name="Drop Down 14">
              <controlPr defaultSize="0" autoLine="0" autoPict="0">
                <anchor moveWithCells="1">
                  <from>
                    <xdr:col>11</xdr:col>
                    <xdr:colOff>28575</xdr:colOff>
                    <xdr:row>21</xdr:row>
                    <xdr:rowOff>28575</xdr:rowOff>
                  </from>
                  <to>
                    <xdr:col>13</xdr:col>
                    <xdr:colOff>257175</xdr:colOff>
                    <xdr:row>21</xdr:row>
                    <xdr:rowOff>219075</xdr:rowOff>
                  </to>
                </anchor>
              </controlPr>
            </control>
          </mc:Choice>
        </mc:AlternateContent>
        <mc:AlternateContent xmlns:mc="http://schemas.openxmlformats.org/markup-compatibility/2006">
          <mc:Choice Requires="x14">
            <control shapeId="3087" r:id="rId18" name="Drop Down 15">
              <controlPr defaultSize="0" autoLine="0" autoPict="0">
                <anchor moveWithCells="1">
                  <from>
                    <xdr:col>11</xdr:col>
                    <xdr:colOff>28575</xdr:colOff>
                    <xdr:row>22</xdr:row>
                    <xdr:rowOff>28575</xdr:rowOff>
                  </from>
                  <to>
                    <xdr:col>13</xdr:col>
                    <xdr:colOff>257175</xdr:colOff>
                    <xdr:row>22</xdr:row>
                    <xdr:rowOff>219075</xdr:rowOff>
                  </to>
                </anchor>
              </controlPr>
            </control>
          </mc:Choice>
        </mc:AlternateContent>
        <mc:AlternateContent xmlns:mc="http://schemas.openxmlformats.org/markup-compatibility/2006">
          <mc:Choice Requires="x14">
            <control shapeId="3088" r:id="rId19" name="Drop Down 16">
              <controlPr defaultSize="0" autoLine="0" autoPict="0">
                <anchor moveWithCells="1">
                  <from>
                    <xdr:col>11</xdr:col>
                    <xdr:colOff>28575</xdr:colOff>
                    <xdr:row>23</xdr:row>
                    <xdr:rowOff>28575</xdr:rowOff>
                  </from>
                  <to>
                    <xdr:col>13</xdr:col>
                    <xdr:colOff>257175</xdr:colOff>
                    <xdr:row>23</xdr:row>
                    <xdr:rowOff>219075</xdr:rowOff>
                  </to>
                </anchor>
              </controlPr>
            </control>
          </mc:Choice>
        </mc:AlternateContent>
        <mc:AlternateContent xmlns:mc="http://schemas.openxmlformats.org/markup-compatibility/2006">
          <mc:Choice Requires="x14">
            <control shapeId="3089" r:id="rId20" name="Drop Down 17">
              <controlPr defaultSize="0" autoLine="0" autoPict="0">
                <anchor moveWithCells="1">
                  <from>
                    <xdr:col>11</xdr:col>
                    <xdr:colOff>28575</xdr:colOff>
                    <xdr:row>24</xdr:row>
                    <xdr:rowOff>28575</xdr:rowOff>
                  </from>
                  <to>
                    <xdr:col>13</xdr:col>
                    <xdr:colOff>257175</xdr:colOff>
                    <xdr:row>24</xdr:row>
                    <xdr:rowOff>219075</xdr:rowOff>
                  </to>
                </anchor>
              </controlPr>
            </control>
          </mc:Choice>
        </mc:AlternateContent>
        <mc:AlternateContent xmlns:mc="http://schemas.openxmlformats.org/markup-compatibility/2006">
          <mc:Choice Requires="x14">
            <control shapeId="3090" r:id="rId21" name="Drop Down 18">
              <controlPr defaultSize="0" autoLine="0" autoPict="0">
                <anchor moveWithCells="1">
                  <from>
                    <xdr:col>11</xdr:col>
                    <xdr:colOff>28575</xdr:colOff>
                    <xdr:row>25</xdr:row>
                    <xdr:rowOff>28575</xdr:rowOff>
                  </from>
                  <to>
                    <xdr:col>13</xdr:col>
                    <xdr:colOff>257175</xdr:colOff>
                    <xdr:row>25</xdr:row>
                    <xdr:rowOff>219075</xdr:rowOff>
                  </to>
                </anchor>
              </controlPr>
            </control>
          </mc:Choice>
        </mc:AlternateContent>
        <mc:AlternateContent xmlns:mc="http://schemas.openxmlformats.org/markup-compatibility/2006">
          <mc:Choice Requires="x14">
            <control shapeId="3091" r:id="rId22" name="Drop Down 19">
              <controlPr defaultSize="0" autoLine="0" autoPict="0">
                <anchor moveWithCells="1">
                  <from>
                    <xdr:col>11</xdr:col>
                    <xdr:colOff>28575</xdr:colOff>
                    <xdr:row>26</xdr:row>
                    <xdr:rowOff>28575</xdr:rowOff>
                  </from>
                  <to>
                    <xdr:col>13</xdr:col>
                    <xdr:colOff>257175</xdr:colOff>
                    <xdr:row>26</xdr:row>
                    <xdr:rowOff>219075</xdr:rowOff>
                  </to>
                </anchor>
              </controlPr>
            </control>
          </mc:Choice>
        </mc:AlternateContent>
        <mc:AlternateContent xmlns:mc="http://schemas.openxmlformats.org/markup-compatibility/2006">
          <mc:Choice Requires="x14">
            <control shapeId="3092" r:id="rId23" name="Drop Down 20">
              <controlPr defaultSize="0" autoLine="0" autoPict="0">
                <anchor moveWithCells="1">
                  <from>
                    <xdr:col>11</xdr:col>
                    <xdr:colOff>28575</xdr:colOff>
                    <xdr:row>27</xdr:row>
                    <xdr:rowOff>28575</xdr:rowOff>
                  </from>
                  <to>
                    <xdr:col>13</xdr:col>
                    <xdr:colOff>257175</xdr:colOff>
                    <xdr:row>27</xdr:row>
                    <xdr:rowOff>219075</xdr:rowOff>
                  </to>
                </anchor>
              </controlPr>
            </control>
          </mc:Choice>
        </mc:AlternateContent>
        <mc:AlternateContent xmlns:mc="http://schemas.openxmlformats.org/markup-compatibility/2006">
          <mc:Choice Requires="x14">
            <control shapeId="3093" r:id="rId24" name="Drop Down 21">
              <controlPr defaultSize="0" autoLine="0" autoPict="0">
                <anchor moveWithCells="1">
                  <from>
                    <xdr:col>11</xdr:col>
                    <xdr:colOff>28575</xdr:colOff>
                    <xdr:row>28</xdr:row>
                    <xdr:rowOff>28575</xdr:rowOff>
                  </from>
                  <to>
                    <xdr:col>13</xdr:col>
                    <xdr:colOff>257175</xdr:colOff>
                    <xdr:row>28</xdr:row>
                    <xdr:rowOff>219075</xdr:rowOff>
                  </to>
                </anchor>
              </controlPr>
            </control>
          </mc:Choice>
        </mc:AlternateContent>
        <mc:AlternateContent xmlns:mc="http://schemas.openxmlformats.org/markup-compatibility/2006">
          <mc:Choice Requires="x14">
            <control shapeId="3094" r:id="rId25" name="Drop Down 22">
              <controlPr defaultSize="0" autoLine="0" autoPict="0">
                <anchor moveWithCells="1">
                  <from>
                    <xdr:col>11</xdr:col>
                    <xdr:colOff>28575</xdr:colOff>
                    <xdr:row>29</xdr:row>
                    <xdr:rowOff>28575</xdr:rowOff>
                  </from>
                  <to>
                    <xdr:col>13</xdr:col>
                    <xdr:colOff>257175</xdr:colOff>
                    <xdr:row>29</xdr:row>
                    <xdr:rowOff>219075</xdr:rowOff>
                  </to>
                </anchor>
              </controlPr>
            </control>
          </mc:Choice>
        </mc:AlternateContent>
        <mc:AlternateContent xmlns:mc="http://schemas.openxmlformats.org/markup-compatibility/2006">
          <mc:Choice Requires="x14">
            <control shapeId="3096" r:id="rId26" name="Drop Down 24">
              <controlPr defaultSize="0" autoLine="0" autoPict="0">
                <anchor moveWithCells="1">
                  <from>
                    <xdr:col>14</xdr:col>
                    <xdr:colOff>28575</xdr:colOff>
                    <xdr:row>11</xdr:row>
                    <xdr:rowOff>28575</xdr:rowOff>
                  </from>
                  <to>
                    <xdr:col>19</xdr:col>
                    <xdr:colOff>257175</xdr:colOff>
                    <xdr:row>11</xdr:row>
                    <xdr:rowOff>219075</xdr:rowOff>
                  </to>
                </anchor>
              </controlPr>
            </control>
          </mc:Choice>
        </mc:AlternateContent>
        <mc:AlternateContent xmlns:mc="http://schemas.openxmlformats.org/markup-compatibility/2006">
          <mc:Choice Requires="x14">
            <control shapeId="3097" r:id="rId27" name="Drop Down 25">
              <controlPr defaultSize="0" autoLine="0" autoPict="0">
                <anchor moveWithCells="1">
                  <from>
                    <xdr:col>14</xdr:col>
                    <xdr:colOff>28575</xdr:colOff>
                    <xdr:row>12</xdr:row>
                    <xdr:rowOff>28575</xdr:rowOff>
                  </from>
                  <to>
                    <xdr:col>19</xdr:col>
                    <xdr:colOff>257175</xdr:colOff>
                    <xdr:row>12</xdr:row>
                    <xdr:rowOff>219075</xdr:rowOff>
                  </to>
                </anchor>
              </controlPr>
            </control>
          </mc:Choice>
        </mc:AlternateContent>
        <mc:AlternateContent xmlns:mc="http://schemas.openxmlformats.org/markup-compatibility/2006">
          <mc:Choice Requires="x14">
            <control shapeId="3098" r:id="rId28" name="Drop Down 26">
              <controlPr defaultSize="0" autoLine="0" autoPict="0">
                <anchor moveWithCells="1">
                  <from>
                    <xdr:col>14</xdr:col>
                    <xdr:colOff>28575</xdr:colOff>
                    <xdr:row>13</xdr:row>
                    <xdr:rowOff>28575</xdr:rowOff>
                  </from>
                  <to>
                    <xdr:col>19</xdr:col>
                    <xdr:colOff>257175</xdr:colOff>
                    <xdr:row>13</xdr:row>
                    <xdr:rowOff>219075</xdr:rowOff>
                  </to>
                </anchor>
              </controlPr>
            </control>
          </mc:Choice>
        </mc:AlternateContent>
        <mc:AlternateContent xmlns:mc="http://schemas.openxmlformats.org/markup-compatibility/2006">
          <mc:Choice Requires="x14">
            <control shapeId="3099" r:id="rId29" name="Drop Down 27">
              <controlPr defaultSize="0" autoLine="0" autoPict="0">
                <anchor moveWithCells="1">
                  <from>
                    <xdr:col>14</xdr:col>
                    <xdr:colOff>28575</xdr:colOff>
                    <xdr:row>14</xdr:row>
                    <xdr:rowOff>28575</xdr:rowOff>
                  </from>
                  <to>
                    <xdr:col>19</xdr:col>
                    <xdr:colOff>257175</xdr:colOff>
                    <xdr:row>14</xdr:row>
                    <xdr:rowOff>219075</xdr:rowOff>
                  </to>
                </anchor>
              </controlPr>
            </control>
          </mc:Choice>
        </mc:AlternateContent>
        <mc:AlternateContent xmlns:mc="http://schemas.openxmlformats.org/markup-compatibility/2006">
          <mc:Choice Requires="x14">
            <control shapeId="3100" r:id="rId30" name="Drop Down 28">
              <controlPr defaultSize="0" autoLine="0" autoPict="0">
                <anchor moveWithCells="1">
                  <from>
                    <xdr:col>14</xdr:col>
                    <xdr:colOff>28575</xdr:colOff>
                    <xdr:row>15</xdr:row>
                    <xdr:rowOff>28575</xdr:rowOff>
                  </from>
                  <to>
                    <xdr:col>19</xdr:col>
                    <xdr:colOff>257175</xdr:colOff>
                    <xdr:row>15</xdr:row>
                    <xdr:rowOff>219075</xdr:rowOff>
                  </to>
                </anchor>
              </controlPr>
            </control>
          </mc:Choice>
        </mc:AlternateContent>
        <mc:AlternateContent xmlns:mc="http://schemas.openxmlformats.org/markup-compatibility/2006">
          <mc:Choice Requires="x14">
            <control shapeId="3101" r:id="rId31" name="Drop Down 29">
              <controlPr defaultSize="0" autoLine="0" autoPict="0">
                <anchor moveWithCells="1">
                  <from>
                    <xdr:col>14</xdr:col>
                    <xdr:colOff>28575</xdr:colOff>
                    <xdr:row>16</xdr:row>
                    <xdr:rowOff>28575</xdr:rowOff>
                  </from>
                  <to>
                    <xdr:col>19</xdr:col>
                    <xdr:colOff>257175</xdr:colOff>
                    <xdr:row>16</xdr:row>
                    <xdr:rowOff>219075</xdr:rowOff>
                  </to>
                </anchor>
              </controlPr>
            </control>
          </mc:Choice>
        </mc:AlternateContent>
        <mc:AlternateContent xmlns:mc="http://schemas.openxmlformats.org/markup-compatibility/2006">
          <mc:Choice Requires="x14">
            <control shapeId="3102" r:id="rId32" name="Drop Down 30">
              <controlPr defaultSize="0" autoLine="0" autoPict="0">
                <anchor moveWithCells="1">
                  <from>
                    <xdr:col>14</xdr:col>
                    <xdr:colOff>28575</xdr:colOff>
                    <xdr:row>17</xdr:row>
                    <xdr:rowOff>28575</xdr:rowOff>
                  </from>
                  <to>
                    <xdr:col>19</xdr:col>
                    <xdr:colOff>257175</xdr:colOff>
                    <xdr:row>17</xdr:row>
                    <xdr:rowOff>219075</xdr:rowOff>
                  </to>
                </anchor>
              </controlPr>
            </control>
          </mc:Choice>
        </mc:AlternateContent>
        <mc:AlternateContent xmlns:mc="http://schemas.openxmlformats.org/markup-compatibility/2006">
          <mc:Choice Requires="x14">
            <control shapeId="3103" r:id="rId33" name="Drop Down 31">
              <controlPr defaultSize="0" autoLine="0" autoPict="0">
                <anchor moveWithCells="1">
                  <from>
                    <xdr:col>14</xdr:col>
                    <xdr:colOff>28575</xdr:colOff>
                    <xdr:row>18</xdr:row>
                    <xdr:rowOff>28575</xdr:rowOff>
                  </from>
                  <to>
                    <xdr:col>19</xdr:col>
                    <xdr:colOff>257175</xdr:colOff>
                    <xdr:row>18</xdr:row>
                    <xdr:rowOff>219075</xdr:rowOff>
                  </to>
                </anchor>
              </controlPr>
            </control>
          </mc:Choice>
        </mc:AlternateContent>
        <mc:AlternateContent xmlns:mc="http://schemas.openxmlformats.org/markup-compatibility/2006">
          <mc:Choice Requires="x14">
            <control shapeId="3104" r:id="rId34" name="Drop Down 32">
              <controlPr defaultSize="0" autoLine="0" autoPict="0">
                <anchor moveWithCells="1">
                  <from>
                    <xdr:col>14</xdr:col>
                    <xdr:colOff>28575</xdr:colOff>
                    <xdr:row>19</xdr:row>
                    <xdr:rowOff>28575</xdr:rowOff>
                  </from>
                  <to>
                    <xdr:col>19</xdr:col>
                    <xdr:colOff>257175</xdr:colOff>
                    <xdr:row>19</xdr:row>
                    <xdr:rowOff>219075</xdr:rowOff>
                  </to>
                </anchor>
              </controlPr>
            </control>
          </mc:Choice>
        </mc:AlternateContent>
        <mc:AlternateContent xmlns:mc="http://schemas.openxmlformats.org/markup-compatibility/2006">
          <mc:Choice Requires="x14">
            <control shapeId="3105" r:id="rId35" name="Drop Down 33">
              <controlPr defaultSize="0" autoLine="0" autoPict="0">
                <anchor moveWithCells="1">
                  <from>
                    <xdr:col>14</xdr:col>
                    <xdr:colOff>28575</xdr:colOff>
                    <xdr:row>20</xdr:row>
                    <xdr:rowOff>28575</xdr:rowOff>
                  </from>
                  <to>
                    <xdr:col>19</xdr:col>
                    <xdr:colOff>257175</xdr:colOff>
                    <xdr:row>20</xdr:row>
                    <xdr:rowOff>219075</xdr:rowOff>
                  </to>
                </anchor>
              </controlPr>
            </control>
          </mc:Choice>
        </mc:AlternateContent>
        <mc:AlternateContent xmlns:mc="http://schemas.openxmlformats.org/markup-compatibility/2006">
          <mc:Choice Requires="x14">
            <control shapeId="3106" r:id="rId36" name="Drop Down 34">
              <controlPr defaultSize="0" autoLine="0" autoPict="0">
                <anchor moveWithCells="1">
                  <from>
                    <xdr:col>14</xdr:col>
                    <xdr:colOff>28575</xdr:colOff>
                    <xdr:row>21</xdr:row>
                    <xdr:rowOff>28575</xdr:rowOff>
                  </from>
                  <to>
                    <xdr:col>19</xdr:col>
                    <xdr:colOff>257175</xdr:colOff>
                    <xdr:row>21</xdr:row>
                    <xdr:rowOff>219075</xdr:rowOff>
                  </to>
                </anchor>
              </controlPr>
            </control>
          </mc:Choice>
        </mc:AlternateContent>
        <mc:AlternateContent xmlns:mc="http://schemas.openxmlformats.org/markup-compatibility/2006">
          <mc:Choice Requires="x14">
            <control shapeId="3107" r:id="rId37" name="Drop Down 35">
              <controlPr defaultSize="0" autoLine="0" autoPict="0">
                <anchor moveWithCells="1">
                  <from>
                    <xdr:col>14</xdr:col>
                    <xdr:colOff>28575</xdr:colOff>
                    <xdr:row>22</xdr:row>
                    <xdr:rowOff>28575</xdr:rowOff>
                  </from>
                  <to>
                    <xdr:col>19</xdr:col>
                    <xdr:colOff>257175</xdr:colOff>
                    <xdr:row>22</xdr:row>
                    <xdr:rowOff>219075</xdr:rowOff>
                  </to>
                </anchor>
              </controlPr>
            </control>
          </mc:Choice>
        </mc:AlternateContent>
        <mc:AlternateContent xmlns:mc="http://schemas.openxmlformats.org/markup-compatibility/2006">
          <mc:Choice Requires="x14">
            <control shapeId="3108" r:id="rId38" name="Drop Down 36">
              <controlPr defaultSize="0" autoLine="0" autoPict="0">
                <anchor moveWithCells="1">
                  <from>
                    <xdr:col>14</xdr:col>
                    <xdr:colOff>28575</xdr:colOff>
                    <xdr:row>23</xdr:row>
                    <xdr:rowOff>28575</xdr:rowOff>
                  </from>
                  <to>
                    <xdr:col>19</xdr:col>
                    <xdr:colOff>257175</xdr:colOff>
                    <xdr:row>23</xdr:row>
                    <xdr:rowOff>219075</xdr:rowOff>
                  </to>
                </anchor>
              </controlPr>
            </control>
          </mc:Choice>
        </mc:AlternateContent>
        <mc:AlternateContent xmlns:mc="http://schemas.openxmlformats.org/markup-compatibility/2006">
          <mc:Choice Requires="x14">
            <control shapeId="3109" r:id="rId39" name="Drop Down 37">
              <controlPr defaultSize="0" autoLine="0" autoPict="0">
                <anchor moveWithCells="1">
                  <from>
                    <xdr:col>14</xdr:col>
                    <xdr:colOff>28575</xdr:colOff>
                    <xdr:row>24</xdr:row>
                    <xdr:rowOff>28575</xdr:rowOff>
                  </from>
                  <to>
                    <xdr:col>19</xdr:col>
                    <xdr:colOff>257175</xdr:colOff>
                    <xdr:row>24</xdr:row>
                    <xdr:rowOff>219075</xdr:rowOff>
                  </to>
                </anchor>
              </controlPr>
            </control>
          </mc:Choice>
        </mc:AlternateContent>
        <mc:AlternateContent xmlns:mc="http://schemas.openxmlformats.org/markup-compatibility/2006">
          <mc:Choice Requires="x14">
            <control shapeId="3110" r:id="rId40" name="Drop Down 38">
              <controlPr defaultSize="0" autoLine="0" autoPict="0">
                <anchor moveWithCells="1">
                  <from>
                    <xdr:col>14</xdr:col>
                    <xdr:colOff>28575</xdr:colOff>
                    <xdr:row>25</xdr:row>
                    <xdr:rowOff>28575</xdr:rowOff>
                  </from>
                  <to>
                    <xdr:col>19</xdr:col>
                    <xdr:colOff>257175</xdr:colOff>
                    <xdr:row>25</xdr:row>
                    <xdr:rowOff>219075</xdr:rowOff>
                  </to>
                </anchor>
              </controlPr>
            </control>
          </mc:Choice>
        </mc:AlternateContent>
        <mc:AlternateContent xmlns:mc="http://schemas.openxmlformats.org/markup-compatibility/2006">
          <mc:Choice Requires="x14">
            <control shapeId="3111" r:id="rId41" name="Drop Down 39">
              <controlPr defaultSize="0" autoLine="0" autoPict="0">
                <anchor moveWithCells="1">
                  <from>
                    <xdr:col>14</xdr:col>
                    <xdr:colOff>28575</xdr:colOff>
                    <xdr:row>26</xdr:row>
                    <xdr:rowOff>28575</xdr:rowOff>
                  </from>
                  <to>
                    <xdr:col>19</xdr:col>
                    <xdr:colOff>257175</xdr:colOff>
                    <xdr:row>26</xdr:row>
                    <xdr:rowOff>219075</xdr:rowOff>
                  </to>
                </anchor>
              </controlPr>
            </control>
          </mc:Choice>
        </mc:AlternateContent>
        <mc:AlternateContent xmlns:mc="http://schemas.openxmlformats.org/markup-compatibility/2006">
          <mc:Choice Requires="x14">
            <control shapeId="3112" r:id="rId42" name="Drop Down 40">
              <controlPr defaultSize="0" autoLine="0" autoPict="0">
                <anchor moveWithCells="1">
                  <from>
                    <xdr:col>14</xdr:col>
                    <xdr:colOff>28575</xdr:colOff>
                    <xdr:row>27</xdr:row>
                    <xdr:rowOff>28575</xdr:rowOff>
                  </from>
                  <to>
                    <xdr:col>19</xdr:col>
                    <xdr:colOff>257175</xdr:colOff>
                    <xdr:row>27</xdr:row>
                    <xdr:rowOff>219075</xdr:rowOff>
                  </to>
                </anchor>
              </controlPr>
            </control>
          </mc:Choice>
        </mc:AlternateContent>
        <mc:AlternateContent xmlns:mc="http://schemas.openxmlformats.org/markup-compatibility/2006">
          <mc:Choice Requires="x14">
            <control shapeId="3113" r:id="rId43" name="Drop Down 41">
              <controlPr defaultSize="0" autoLine="0" autoPict="0">
                <anchor moveWithCells="1">
                  <from>
                    <xdr:col>14</xdr:col>
                    <xdr:colOff>28575</xdr:colOff>
                    <xdr:row>28</xdr:row>
                    <xdr:rowOff>28575</xdr:rowOff>
                  </from>
                  <to>
                    <xdr:col>19</xdr:col>
                    <xdr:colOff>257175</xdr:colOff>
                    <xdr:row>28</xdr:row>
                    <xdr:rowOff>219075</xdr:rowOff>
                  </to>
                </anchor>
              </controlPr>
            </control>
          </mc:Choice>
        </mc:AlternateContent>
        <mc:AlternateContent xmlns:mc="http://schemas.openxmlformats.org/markup-compatibility/2006">
          <mc:Choice Requires="x14">
            <control shapeId="3114" r:id="rId44" name="Drop Down 42">
              <controlPr defaultSize="0" autoLine="0" autoPict="0">
                <anchor moveWithCells="1">
                  <from>
                    <xdr:col>14</xdr:col>
                    <xdr:colOff>28575</xdr:colOff>
                    <xdr:row>29</xdr:row>
                    <xdr:rowOff>28575</xdr:rowOff>
                  </from>
                  <to>
                    <xdr:col>19</xdr:col>
                    <xdr:colOff>257175</xdr:colOff>
                    <xdr:row>29</xdr:row>
                    <xdr:rowOff>219075</xdr:rowOff>
                  </to>
                </anchor>
              </controlPr>
            </control>
          </mc:Choice>
        </mc:AlternateContent>
        <mc:AlternateContent xmlns:mc="http://schemas.openxmlformats.org/markup-compatibility/2006">
          <mc:Choice Requires="x14">
            <control shapeId="3116" r:id="rId45" name="Drop Down 44">
              <controlPr defaultSize="0" autoLine="0" autoPict="0">
                <anchor moveWithCells="1">
                  <from>
                    <xdr:col>24</xdr:col>
                    <xdr:colOff>28575</xdr:colOff>
                    <xdr:row>11</xdr:row>
                    <xdr:rowOff>28575</xdr:rowOff>
                  </from>
                  <to>
                    <xdr:col>26</xdr:col>
                    <xdr:colOff>257175</xdr:colOff>
                    <xdr:row>11</xdr:row>
                    <xdr:rowOff>219075</xdr:rowOff>
                  </to>
                </anchor>
              </controlPr>
            </control>
          </mc:Choice>
        </mc:AlternateContent>
        <mc:AlternateContent xmlns:mc="http://schemas.openxmlformats.org/markup-compatibility/2006">
          <mc:Choice Requires="x14">
            <control shapeId="3117" r:id="rId46" name="Drop Down 45">
              <controlPr defaultSize="0" autoLine="0" autoPict="0">
                <anchor moveWithCells="1">
                  <from>
                    <xdr:col>24</xdr:col>
                    <xdr:colOff>28575</xdr:colOff>
                    <xdr:row>12</xdr:row>
                    <xdr:rowOff>28575</xdr:rowOff>
                  </from>
                  <to>
                    <xdr:col>26</xdr:col>
                    <xdr:colOff>257175</xdr:colOff>
                    <xdr:row>12</xdr:row>
                    <xdr:rowOff>219075</xdr:rowOff>
                  </to>
                </anchor>
              </controlPr>
            </control>
          </mc:Choice>
        </mc:AlternateContent>
        <mc:AlternateContent xmlns:mc="http://schemas.openxmlformats.org/markup-compatibility/2006">
          <mc:Choice Requires="x14">
            <control shapeId="3118" r:id="rId47" name="Drop Down 46">
              <controlPr defaultSize="0" autoLine="0" autoPict="0">
                <anchor moveWithCells="1">
                  <from>
                    <xdr:col>24</xdr:col>
                    <xdr:colOff>28575</xdr:colOff>
                    <xdr:row>13</xdr:row>
                    <xdr:rowOff>28575</xdr:rowOff>
                  </from>
                  <to>
                    <xdr:col>26</xdr:col>
                    <xdr:colOff>257175</xdr:colOff>
                    <xdr:row>13</xdr:row>
                    <xdr:rowOff>219075</xdr:rowOff>
                  </to>
                </anchor>
              </controlPr>
            </control>
          </mc:Choice>
        </mc:AlternateContent>
        <mc:AlternateContent xmlns:mc="http://schemas.openxmlformats.org/markup-compatibility/2006">
          <mc:Choice Requires="x14">
            <control shapeId="3119" r:id="rId48" name="Drop Down 47">
              <controlPr defaultSize="0" autoLine="0" autoPict="0">
                <anchor moveWithCells="1">
                  <from>
                    <xdr:col>24</xdr:col>
                    <xdr:colOff>28575</xdr:colOff>
                    <xdr:row>14</xdr:row>
                    <xdr:rowOff>28575</xdr:rowOff>
                  </from>
                  <to>
                    <xdr:col>26</xdr:col>
                    <xdr:colOff>257175</xdr:colOff>
                    <xdr:row>14</xdr:row>
                    <xdr:rowOff>219075</xdr:rowOff>
                  </to>
                </anchor>
              </controlPr>
            </control>
          </mc:Choice>
        </mc:AlternateContent>
        <mc:AlternateContent xmlns:mc="http://schemas.openxmlformats.org/markup-compatibility/2006">
          <mc:Choice Requires="x14">
            <control shapeId="3120" r:id="rId49" name="Drop Down 48">
              <controlPr defaultSize="0" autoLine="0" autoPict="0">
                <anchor moveWithCells="1">
                  <from>
                    <xdr:col>24</xdr:col>
                    <xdr:colOff>28575</xdr:colOff>
                    <xdr:row>15</xdr:row>
                    <xdr:rowOff>28575</xdr:rowOff>
                  </from>
                  <to>
                    <xdr:col>26</xdr:col>
                    <xdr:colOff>257175</xdr:colOff>
                    <xdr:row>15</xdr:row>
                    <xdr:rowOff>219075</xdr:rowOff>
                  </to>
                </anchor>
              </controlPr>
            </control>
          </mc:Choice>
        </mc:AlternateContent>
        <mc:AlternateContent xmlns:mc="http://schemas.openxmlformats.org/markup-compatibility/2006">
          <mc:Choice Requires="x14">
            <control shapeId="3121" r:id="rId50" name="Drop Down 49">
              <controlPr defaultSize="0" autoLine="0" autoPict="0">
                <anchor moveWithCells="1">
                  <from>
                    <xdr:col>24</xdr:col>
                    <xdr:colOff>28575</xdr:colOff>
                    <xdr:row>16</xdr:row>
                    <xdr:rowOff>28575</xdr:rowOff>
                  </from>
                  <to>
                    <xdr:col>26</xdr:col>
                    <xdr:colOff>257175</xdr:colOff>
                    <xdr:row>16</xdr:row>
                    <xdr:rowOff>219075</xdr:rowOff>
                  </to>
                </anchor>
              </controlPr>
            </control>
          </mc:Choice>
        </mc:AlternateContent>
        <mc:AlternateContent xmlns:mc="http://schemas.openxmlformats.org/markup-compatibility/2006">
          <mc:Choice Requires="x14">
            <control shapeId="3122" r:id="rId51" name="Drop Down 50">
              <controlPr defaultSize="0" autoLine="0" autoPict="0">
                <anchor moveWithCells="1">
                  <from>
                    <xdr:col>24</xdr:col>
                    <xdr:colOff>28575</xdr:colOff>
                    <xdr:row>17</xdr:row>
                    <xdr:rowOff>28575</xdr:rowOff>
                  </from>
                  <to>
                    <xdr:col>26</xdr:col>
                    <xdr:colOff>257175</xdr:colOff>
                    <xdr:row>17</xdr:row>
                    <xdr:rowOff>219075</xdr:rowOff>
                  </to>
                </anchor>
              </controlPr>
            </control>
          </mc:Choice>
        </mc:AlternateContent>
        <mc:AlternateContent xmlns:mc="http://schemas.openxmlformats.org/markup-compatibility/2006">
          <mc:Choice Requires="x14">
            <control shapeId="3123" r:id="rId52" name="Drop Down 51">
              <controlPr defaultSize="0" autoLine="0" autoPict="0">
                <anchor moveWithCells="1">
                  <from>
                    <xdr:col>24</xdr:col>
                    <xdr:colOff>28575</xdr:colOff>
                    <xdr:row>18</xdr:row>
                    <xdr:rowOff>28575</xdr:rowOff>
                  </from>
                  <to>
                    <xdr:col>26</xdr:col>
                    <xdr:colOff>257175</xdr:colOff>
                    <xdr:row>18</xdr:row>
                    <xdr:rowOff>219075</xdr:rowOff>
                  </to>
                </anchor>
              </controlPr>
            </control>
          </mc:Choice>
        </mc:AlternateContent>
        <mc:AlternateContent xmlns:mc="http://schemas.openxmlformats.org/markup-compatibility/2006">
          <mc:Choice Requires="x14">
            <control shapeId="3124" r:id="rId53" name="Drop Down 52">
              <controlPr defaultSize="0" autoLine="0" autoPict="0">
                <anchor moveWithCells="1">
                  <from>
                    <xdr:col>24</xdr:col>
                    <xdr:colOff>28575</xdr:colOff>
                    <xdr:row>19</xdr:row>
                    <xdr:rowOff>28575</xdr:rowOff>
                  </from>
                  <to>
                    <xdr:col>26</xdr:col>
                    <xdr:colOff>257175</xdr:colOff>
                    <xdr:row>19</xdr:row>
                    <xdr:rowOff>219075</xdr:rowOff>
                  </to>
                </anchor>
              </controlPr>
            </control>
          </mc:Choice>
        </mc:AlternateContent>
        <mc:AlternateContent xmlns:mc="http://schemas.openxmlformats.org/markup-compatibility/2006">
          <mc:Choice Requires="x14">
            <control shapeId="3125" r:id="rId54" name="Drop Down 53">
              <controlPr defaultSize="0" autoLine="0" autoPict="0">
                <anchor moveWithCells="1">
                  <from>
                    <xdr:col>24</xdr:col>
                    <xdr:colOff>28575</xdr:colOff>
                    <xdr:row>20</xdr:row>
                    <xdr:rowOff>28575</xdr:rowOff>
                  </from>
                  <to>
                    <xdr:col>26</xdr:col>
                    <xdr:colOff>257175</xdr:colOff>
                    <xdr:row>20</xdr:row>
                    <xdr:rowOff>219075</xdr:rowOff>
                  </to>
                </anchor>
              </controlPr>
            </control>
          </mc:Choice>
        </mc:AlternateContent>
        <mc:AlternateContent xmlns:mc="http://schemas.openxmlformats.org/markup-compatibility/2006">
          <mc:Choice Requires="x14">
            <control shapeId="3126" r:id="rId55" name="Drop Down 54">
              <controlPr defaultSize="0" autoLine="0" autoPict="0">
                <anchor moveWithCells="1">
                  <from>
                    <xdr:col>24</xdr:col>
                    <xdr:colOff>28575</xdr:colOff>
                    <xdr:row>21</xdr:row>
                    <xdr:rowOff>28575</xdr:rowOff>
                  </from>
                  <to>
                    <xdr:col>26</xdr:col>
                    <xdr:colOff>257175</xdr:colOff>
                    <xdr:row>21</xdr:row>
                    <xdr:rowOff>219075</xdr:rowOff>
                  </to>
                </anchor>
              </controlPr>
            </control>
          </mc:Choice>
        </mc:AlternateContent>
        <mc:AlternateContent xmlns:mc="http://schemas.openxmlformats.org/markup-compatibility/2006">
          <mc:Choice Requires="x14">
            <control shapeId="3127" r:id="rId56" name="Drop Down 55">
              <controlPr defaultSize="0" autoLine="0" autoPict="0">
                <anchor moveWithCells="1">
                  <from>
                    <xdr:col>24</xdr:col>
                    <xdr:colOff>28575</xdr:colOff>
                    <xdr:row>22</xdr:row>
                    <xdr:rowOff>28575</xdr:rowOff>
                  </from>
                  <to>
                    <xdr:col>26</xdr:col>
                    <xdr:colOff>257175</xdr:colOff>
                    <xdr:row>22</xdr:row>
                    <xdr:rowOff>219075</xdr:rowOff>
                  </to>
                </anchor>
              </controlPr>
            </control>
          </mc:Choice>
        </mc:AlternateContent>
        <mc:AlternateContent xmlns:mc="http://schemas.openxmlformats.org/markup-compatibility/2006">
          <mc:Choice Requires="x14">
            <control shapeId="3128" r:id="rId57" name="Drop Down 56">
              <controlPr defaultSize="0" autoLine="0" autoPict="0">
                <anchor moveWithCells="1">
                  <from>
                    <xdr:col>24</xdr:col>
                    <xdr:colOff>28575</xdr:colOff>
                    <xdr:row>23</xdr:row>
                    <xdr:rowOff>28575</xdr:rowOff>
                  </from>
                  <to>
                    <xdr:col>26</xdr:col>
                    <xdr:colOff>257175</xdr:colOff>
                    <xdr:row>23</xdr:row>
                    <xdr:rowOff>219075</xdr:rowOff>
                  </to>
                </anchor>
              </controlPr>
            </control>
          </mc:Choice>
        </mc:AlternateContent>
        <mc:AlternateContent xmlns:mc="http://schemas.openxmlformats.org/markup-compatibility/2006">
          <mc:Choice Requires="x14">
            <control shapeId="3129" r:id="rId58" name="Drop Down 57">
              <controlPr defaultSize="0" autoLine="0" autoPict="0">
                <anchor moveWithCells="1">
                  <from>
                    <xdr:col>24</xdr:col>
                    <xdr:colOff>28575</xdr:colOff>
                    <xdr:row>24</xdr:row>
                    <xdr:rowOff>28575</xdr:rowOff>
                  </from>
                  <to>
                    <xdr:col>26</xdr:col>
                    <xdr:colOff>257175</xdr:colOff>
                    <xdr:row>24</xdr:row>
                    <xdr:rowOff>219075</xdr:rowOff>
                  </to>
                </anchor>
              </controlPr>
            </control>
          </mc:Choice>
        </mc:AlternateContent>
        <mc:AlternateContent xmlns:mc="http://schemas.openxmlformats.org/markup-compatibility/2006">
          <mc:Choice Requires="x14">
            <control shapeId="3130" r:id="rId59" name="Drop Down 58">
              <controlPr defaultSize="0" autoLine="0" autoPict="0">
                <anchor moveWithCells="1">
                  <from>
                    <xdr:col>24</xdr:col>
                    <xdr:colOff>28575</xdr:colOff>
                    <xdr:row>25</xdr:row>
                    <xdr:rowOff>28575</xdr:rowOff>
                  </from>
                  <to>
                    <xdr:col>26</xdr:col>
                    <xdr:colOff>257175</xdr:colOff>
                    <xdr:row>25</xdr:row>
                    <xdr:rowOff>219075</xdr:rowOff>
                  </to>
                </anchor>
              </controlPr>
            </control>
          </mc:Choice>
        </mc:AlternateContent>
        <mc:AlternateContent xmlns:mc="http://schemas.openxmlformats.org/markup-compatibility/2006">
          <mc:Choice Requires="x14">
            <control shapeId="3131" r:id="rId60" name="Drop Down 59">
              <controlPr defaultSize="0" autoLine="0" autoPict="0">
                <anchor moveWithCells="1">
                  <from>
                    <xdr:col>24</xdr:col>
                    <xdr:colOff>28575</xdr:colOff>
                    <xdr:row>26</xdr:row>
                    <xdr:rowOff>28575</xdr:rowOff>
                  </from>
                  <to>
                    <xdr:col>26</xdr:col>
                    <xdr:colOff>257175</xdr:colOff>
                    <xdr:row>26</xdr:row>
                    <xdr:rowOff>219075</xdr:rowOff>
                  </to>
                </anchor>
              </controlPr>
            </control>
          </mc:Choice>
        </mc:AlternateContent>
        <mc:AlternateContent xmlns:mc="http://schemas.openxmlformats.org/markup-compatibility/2006">
          <mc:Choice Requires="x14">
            <control shapeId="3132" r:id="rId61" name="Drop Down 60">
              <controlPr defaultSize="0" autoLine="0" autoPict="0">
                <anchor moveWithCells="1">
                  <from>
                    <xdr:col>24</xdr:col>
                    <xdr:colOff>28575</xdr:colOff>
                    <xdr:row>27</xdr:row>
                    <xdr:rowOff>28575</xdr:rowOff>
                  </from>
                  <to>
                    <xdr:col>26</xdr:col>
                    <xdr:colOff>257175</xdr:colOff>
                    <xdr:row>27</xdr:row>
                    <xdr:rowOff>219075</xdr:rowOff>
                  </to>
                </anchor>
              </controlPr>
            </control>
          </mc:Choice>
        </mc:AlternateContent>
        <mc:AlternateContent xmlns:mc="http://schemas.openxmlformats.org/markup-compatibility/2006">
          <mc:Choice Requires="x14">
            <control shapeId="3133" r:id="rId62" name="Drop Down 61">
              <controlPr defaultSize="0" autoLine="0" autoPict="0">
                <anchor moveWithCells="1">
                  <from>
                    <xdr:col>24</xdr:col>
                    <xdr:colOff>28575</xdr:colOff>
                    <xdr:row>28</xdr:row>
                    <xdr:rowOff>28575</xdr:rowOff>
                  </from>
                  <to>
                    <xdr:col>26</xdr:col>
                    <xdr:colOff>257175</xdr:colOff>
                    <xdr:row>28</xdr:row>
                    <xdr:rowOff>219075</xdr:rowOff>
                  </to>
                </anchor>
              </controlPr>
            </control>
          </mc:Choice>
        </mc:AlternateContent>
        <mc:AlternateContent xmlns:mc="http://schemas.openxmlformats.org/markup-compatibility/2006">
          <mc:Choice Requires="x14">
            <control shapeId="3134" r:id="rId63" name="Drop Down 62">
              <controlPr defaultSize="0" autoLine="0" autoPict="0">
                <anchor moveWithCells="1">
                  <from>
                    <xdr:col>24</xdr:col>
                    <xdr:colOff>28575</xdr:colOff>
                    <xdr:row>29</xdr:row>
                    <xdr:rowOff>28575</xdr:rowOff>
                  </from>
                  <to>
                    <xdr:col>26</xdr:col>
                    <xdr:colOff>257175</xdr:colOff>
                    <xdr:row>29</xdr:row>
                    <xdr:rowOff>219075</xdr:rowOff>
                  </to>
                </anchor>
              </controlPr>
            </control>
          </mc:Choice>
        </mc:AlternateContent>
        <mc:AlternateContent xmlns:mc="http://schemas.openxmlformats.org/markup-compatibility/2006">
          <mc:Choice Requires="x14">
            <control shapeId="3163" r:id="rId64" name="Drop Down 91">
              <controlPr defaultSize="0" autoLine="0" autoPict="0">
                <anchor moveWithCells="1" sizeWithCells="1">
                  <from>
                    <xdr:col>17</xdr:col>
                    <xdr:colOff>180975</xdr:colOff>
                    <xdr:row>36</xdr:row>
                    <xdr:rowOff>9525</xdr:rowOff>
                  </from>
                  <to>
                    <xdr:col>26</xdr:col>
                    <xdr:colOff>228600</xdr:colOff>
                    <xdr:row>36</xdr:row>
                    <xdr:rowOff>238125</xdr:rowOff>
                  </to>
                </anchor>
              </controlPr>
            </control>
          </mc:Choice>
        </mc:AlternateContent>
        <mc:AlternateContent xmlns:mc="http://schemas.openxmlformats.org/markup-compatibility/2006">
          <mc:Choice Requires="x14">
            <control shapeId="3164" r:id="rId65" name="Drop Down 92">
              <controlPr defaultSize="0" autoLine="0" autoPict="0">
                <anchor moveWithCells="1" sizeWithCells="1">
                  <from>
                    <xdr:col>5</xdr:col>
                    <xdr:colOff>9525</xdr:colOff>
                    <xdr:row>36</xdr:row>
                    <xdr:rowOff>9525</xdr:rowOff>
                  </from>
                  <to>
                    <xdr:col>12</xdr:col>
                    <xdr:colOff>9525</xdr:colOff>
                    <xdr:row>36</xdr:row>
                    <xdr:rowOff>238125</xdr:rowOff>
                  </to>
                </anchor>
              </controlPr>
            </control>
          </mc:Choice>
        </mc:AlternateContent>
        <mc:AlternateContent xmlns:mc="http://schemas.openxmlformats.org/markup-compatibility/2006">
          <mc:Choice Requires="x14">
            <control shapeId="3165" r:id="rId66" name="Drop Down 93">
              <controlPr defaultSize="0" autoLine="0" autoPict="0">
                <anchor moveWithCells="1" sizeWithCells="1">
                  <from>
                    <xdr:col>12</xdr:col>
                    <xdr:colOff>28575</xdr:colOff>
                    <xdr:row>36</xdr:row>
                    <xdr:rowOff>9525</xdr:rowOff>
                  </from>
                  <to>
                    <xdr:col>17</xdr:col>
                    <xdr:colOff>161925</xdr:colOff>
                    <xdr:row>36</xdr:row>
                    <xdr:rowOff>238125</xdr:rowOff>
                  </to>
                </anchor>
              </controlPr>
            </control>
          </mc:Choice>
        </mc:AlternateContent>
        <mc:AlternateContent xmlns:mc="http://schemas.openxmlformats.org/markup-compatibility/2006">
          <mc:Choice Requires="x14">
            <control shapeId="3167" r:id="rId67" name="Drop Down 95">
              <controlPr defaultSize="0" autoLine="0" autoPict="0">
                <anchor moveWithCells="1" sizeWithCells="1">
                  <from>
                    <xdr:col>17</xdr:col>
                    <xdr:colOff>180975</xdr:colOff>
                    <xdr:row>37</xdr:row>
                    <xdr:rowOff>9525</xdr:rowOff>
                  </from>
                  <to>
                    <xdr:col>26</xdr:col>
                    <xdr:colOff>228600</xdr:colOff>
                    <xdr:row>37</xdr:row>
                    <xdr:rowOff>238125</xdr:rowOff>
                  </to>
                </anchor>
              </controlPr>
            </control>
          </mc:Choice>
        </mc:AlternateContent>
        <mc:AlternateContent xmlns:mc="http://schemas.openxmlformats.org/markup-compatibility/2006">
          <mc:Choice Requires="x14">
            <control shapeId="3168" r:id="rId68" name="Drop Down 96">
              <controlPr defaultSize="0" autoLine="0" autoPict="0">
                <anchor moveWithCells="1" sizeWithCells="1">
                  <from>
                    <xdr:col>5</xdr:col>
                    <xdr:colOff>9525</xdr:colOff>
                    <xdr:row>37</xdr:row>
                    <xdr:rowOff>9525</xdr:rowOff>
                  </from>
                  <to>
                    <xdr:col>12</xdr:col>
                    <xdr:colOff>9525</xdr:colOff>
                    <xdr:row>37</xdr:row>
                    <xdr:rowOff>238125</xdr:rowOff>
                  </to>
                </anchor>
              </controlPr>
            </control>
          </mc:Choice>
        </mc:AlternateContent>
        <mc:AlternateContent xmlns:mc="http://schemas.openxmlformats.org/markup-compatibility/2006">
          <mc:Choice Requires="x14">
            <control shapeId="3169" r:id="rId69" name="Drop Down 97">
              <controlPr defaultSize="0" autoLine="0" autoPict="0">
                <anchor moveWithCells="1" sizeWithCells="1">
                  <from>
                    <xdr:col>12</xdr:col>
                    <xdr:colOff>28575</xdr:colOff>
                    <xdr:row>37</xdr:row>
                    <xdr:rowOff>9525</xdr:rowOff>
                  </from>
                  <to>
                    <xdr:col>17</xdr:col>
                    <xdr:colOff>161925</xdr:colOff>
                    <xdr:row>37</xdr:row>
                    <xdr:rowOff>238125</xdr:rowOff>
                  </to>
                </anchor>
              </controlPr>
            </control>
          </mc:Choice>
        </mc:AlternateContent>
        <mc:AlternateContent xmlns:mc="http://schemas.openxmlformats.org/markup-compatibility/2006">
          <mc:Choice Requires="x14">
            <control shapeId="3171" r:id="rId70" name="Drop Down 99">
              <controlPr defaultSize="0" autoLine="0" autoPict="0">
                <anchor moveWithCells="1" sizeWithCells="1">
                  <from>
                    <xdr:col>17</xdr:col>
                    <xdr:colOff>180975</xdr:colOff>
                    <xdr:row>38</xdr:row>
                    <xdr:rowOff>9525</xdr:rowOff>
                  </from>
                  <to>
                    <xdr:col>26</xdr:col>
                    <xdr:colOff>228600</xdr:colOff>
                    <xdr:row>38</xdr:row>
                    <xdr:rowOff>238125</xdr:rowOff>
                  </to>
                </anchor>
              </controlPr>
            </control>
          </mc:Choice>
        </mc:AlternateContent>
        <mc:AlternateContent xmlns:mc="http://schemas.openxmlformats.org/markup-compatibility/2006">
          <mc:Choice Requires="x14">
            <control shapeId="3172" r:id="rId71" name="Drop Down 100">
              <controlPr defaultSize="0" autoLine="0" autoPict="0">
                <anchor moveWithCells="1" sizeWithCells="1">
                  <from>
                    <xdr:col>5</xdr:col>
                    <xdr:colOff>9525</xdr:colOff>
                    <xdr:row>38</xdr:row>
                    <xdr:rowOff>9525</xdr:rowOff>
                  </from>
                  <to>
                    <xdr:col>12</xdr:col>
                    <xdr:colOff>9525</xdr:colOff>
                    <xdr:row>38</xdr:row>
                    <xdr:rowOff>238125</xdr:rowOff>
                  </to>
                </anchor>
              </controlPr>
            </control>
          </mc:Choice>
        </mc:AlternateContent>
        <mc:AlternateContent xmlns:mc="http://schemas.openxmlformats.org/markup-compatibility/2006">
          <mc:Choice Requires="x14">
            <control shapeId="3173" r:id="rId72" name="Drop Down 101">
              <controlPr defaultSize="0" autoLine="0" autoPict="0">
                <anchor moveWithCells="1" sizeWithCells="1">
                  <from>
                    <xdr:col>12</xdr:col>
                    <xdr:colOff>28575</xdr:colOff>
                    <xdr:row>38</xdr:row>
                    <xdr:rowOff>9525</xdr:rowOff>
                  </from>
                  <to>
                    <xdr:col>17</xdr:col>
                    <xdr:colOff>161925</xdr:colOff>
                    <xdr:row>38</xdr:row>
                    <xdr:rowOff>238125</xdr:rowOff>
                  </to>
                </anchor>
              </controlPr>
            </control>
          </mc:Choice>
        </mc:AlternateContent>
        <mc:AlternateContent xmlns:mc="http://schemas.openxmlformats.org/markup-compatibility/2006">
          <mc:Choice Requires="x14">
            <control shapeId="3175" r:id="rId73" name="Drop Down 103">
              <controlPr defaultSize="0" autoLine="0" autoPict="0">
                <anchor moveWithCells="1" sizeWithCells="1">
                  <from>
                    <xdr:col>17</xdr:col>
                    <xdr:colOff>180975</xdr:colOff>
                    <xdr:row>39</xdr:row>
                    <xdr:rowOff>9525</xdr:rowOff>
                  </from>
                  <to>
                    <xdr:col>26</xdr:col>
                    <xdr:colOff>228600</xdr:colOff>
                    <xdr:row>39</xdr:row>
                    <xdr:rowOff>238125</xdr:rowOff>
                  </to>
                </anchor>
              </controlPr>
            </control>
          </mc:Choice>
        </mc:AlternateContent>
        <mc:AlternateContent xmlns:mc="http://schemas.openxmlformats.org/markup-compatibility/2006">
          <mc:Choice Requires="x14">
            <control shapeId="3176" r:id="rId74" name="Drop Down 104">
              <controlPr defaultSize="0" autoLine="0" autoPict="0">
                <anchor moveWithCells="1" sizeWithCells="1">
                  <from>
                    <xdr:col>5</xdr:col>
                    <xdr:colOff>9525</xdr:colOff>
                    <xdr:row>39</xdr:row>
                    <xdr:rowOff>9525</xdr:rowOff>
                  </from>
                  <to>
                    <xdr:col>12</xdr:col>
                    <xdr:colOff>9525</xdr:colOff>
                    <xdr:row>39</xdr:row>
                    <xdr:rowOff>238125</xdr:rowOff>
                  </to>
                </anchor>
              </controlPr>
            </control>
          </mc:Choice>
        </mc:AlternateContent>
        <mc:AlternateContent xmlns:mc="http://schemas.openxmlformats.org/markup-compatibility/2006">
          <mc:Choice Requires="x14">
            <control shapeId="3177" r:id="rId75" name="Drop Down 105">
              <controlPr defaultSize="0" autoLine="0" autoPict="0">
                <anchor moveWithCells="1" sizeWithCells="1">
                  <from>
                    <xdr:col>12</xdr:col>
                    <xdr:colOff>28575</xdr:colOff>
                    <xdr:row>39</xdr:row>
                    <xdr:rowOff>9525</xdr:rowOff>
                  </from>
                  <to>
                    <xdr:col>17</xdr:col>
                    <xdr:colOff>161925</xdr:colOff>
                    <xdr:row>39</xdr:row>
                    <xdr:rowOff>238125</xdr:rowOff>
                  </to>
                </anchor>
              </controlPr>
            </control>
          </mc:Choice>
        </mc:AlternateContent>
        <mc:AlternateContent xmlns:mc="http://schemas.openxmlformats.org/markup-compatibility/2006">
          <mc:Choice Requires="x14">
            <control shapeId="3137" r:id="rId76" name="Drop Down 65">
              <controlPr defaultSize="0" autoLine="0" autoPict="0">
                <anchor moveWithCells="1" sizeWithCells="1">
                  <from>
                    <xdr:col>17</xdr:col>
                    <xdr:colOff>180975</xdr:colOff>
                    <xdr:row>35</xdr:row>
                    <xdr:rowOff>9525</xdr:rowOff>
                  </from>
                  <to>
                    <xdr:col>26</xdr:col>
                    <xdr:colOff>228600</xdr:colOff>
                    <xdr:row>35</xdr:row>
                    <xdr:rowOff>238125</xdr:rowOff>
                  </to>
                </anchor>
              </controlPr>
            </control>
          </mc:Choice>
        </mc:AlternateContent>
        <mc:AlternateContent xmlns:mc="http://schemas.openxmlformats.org/markup-compatibility/2006">
          <mc:Choice Requires="x14">
            <control shapeId="3157" r:id="rId77" name="Drop Down 85">
              <controlPr defaultSize="0" autoLine="0" autoPict="0">
                <anchor moveWithCells="1" sizeWithCells="1">
                  <from>
                    <xdr:col>5</xdr:col>
                    <xdr:colOff>9525</xdr:colOff>
                    <xdr:row>35</xdr:row>
                    <xdr:rowOff>9525</xdr:rowOff>
                  </from>
                  <to>
                    <xdr:col>12</xdr:col>
                    <xdr:colOff>9525</xdr:colOff>
                    <xdr:row>35</xdr:row>
                    <xdr:rowOff>238125</xdr:rowOff>
                  </to>
                </anchor>
              </controlPr>
            </control>
          </mc:Choice>
        </mc:AlternateContent>
        <mc:AlternateContent xmlns:mc="http://schemas.openxmlformats.org/markup-compatibility/2006">
          <mc:Choice Requires="x14">
            <control shapeId="3158" r:id="rId78" name="Drop Down 86">
              <controlPr defaultSize="0" autoLine="0" autoPict="0">
                <anchor moveWithCells="1" sizeWithCells="1">
                  <from>
                    <xdr:col>12</xdr:col>
                    <xdr:colOff>28575</xdr:colOff>
                    <xdr:row>35</xdr:row>
                    <xdr:rowOff>9525</xdr:rowOff>
                  </from>
                  <to>
                    <xdr:col>17</xdr:col>
                    <xdr:colOff>161925</xdr:colOff>
                    <xdr:row>35</xdr:row>
                    <xdr:rowOff>238125</xdr:rowOff>
                  </to>
                </anchor>
              </controlPr>
            </control>
          </mc:Choice>
        </mc:AlternateContent>
        <mc:AlternateContent xmlns:mc="http://schemas.openxmlformats.org/markup-compatibility/2006">
          <mc:Choice Requires="x14">
            <control shapeId="3178" r:id="rId79" name="Drop Down 106">
              <controlPr defaultSize="0" autoLine="0" autoPict="0">
                <anchor moveWithCells="1" sizeWithCells="1">
                  <from>
                    <xdr:col>17</xdr:col>
                    <xdr:colOff>180975</xdr:colOff>
                    <xdr:row>36</xdr:row>
                    <xdr:rowOff>9525</xdr:rowOff>
                  </from>
                  <to>
                    <xdr:col>26</xdr:col>
                    <xdr:colOff>228600</xdr:colOff>
                    <xdr:row>36</xdr:row>
                    <xdr:rowOff>238125</xdr:rowOff>
                  </to>
                </anchor>
              </controlPr>
            </control>
          </mc:Choice>
        </mc:AlternateContent>
        <mc:AlternateContent xmlns:mc="http://schemas.openxmlformats.org/markup-compatibility/2006">
          <mc:Choice Requires="x14">
            <control shapeId="3179" r:id="rId80" name="Drop Down 107">
              <controlPr defaultSize="0" autoLine="0" autoPict="0">
                <anchor moveWithCells="1" sizeWithCells="1">
                  <from>
                    <xdr:col>5</xdr:col>
                    <xdr:colOff>9525</xdr:colOff>
                    <xdr:row>36</xdr:row>
                    <xdr:rowOff>9525</xdr:rowOff>
                  </from>
                  <to>
                    <xdr:col>12</xdr:col>
                    <xdr:colOff>9525</xdr:colOff>
                    <xdr:row>36</xdr:row>
                    <xdr:rowOff>238125</xdr:rowOff>
                  </to>
                </anchor>
              </controlPr>
            </control>
          </mc:Choice>
        </mc:AlternateContent>
        <mc:AlternateContent xmlns:mc="http://schemas.openxmlformats.org/markup-compatibility/2006">
          <mc:Choice Requires="x14">
            <control shapeId="3180" r:id="rId81" name="Drop Down 108">
              <controlPr defaultSize="0" autoLine="0" autoPict="0">
                <anchor moveWithCells="1" sizeWithCells="1">
                  <from>
                    <xdr:col>12</xdr:col>
                    <xdr:colOff>28575</xdr:colOff>
                    <xdr:row>36</xdr:row>
                    <xdr:rowOff>9525</xdr:rowOff>
                  </from>
                  <to>
                    <xdr:col>17</xdr:col>
                    <xdr:colOff>161925</xdr:colOff>
                    <xdr:row>36</xdr:row>
                    <xdr:rowOff>238125</xdr:rowOff>
                  </to>
                </anchor>
              </controlPr>
            </control>
          </mc:Choice>
        </mc:AlternateContent>
        <mc:AlternateContent xmlns:mc="http://schemas.openxmlformats.org/markup-compatibility/2006">
          <mc:Choice Requires="x14">
            <control shapeId="3181" r:id="rId82" name="Drop Down 109">
              <controlPr defaultSize="0" autoLine="0" autoPict="0">
                <anchor moveWithCells="1" sizeWithCells="1">
                  <from>
                    <xdr:col>17</xdr:col>
                    <xdr:colOff>180975</xdr:colOff>
                    <xdr:row>37</xdr:row>
                    <xdr:rowOff>9525</xdr:rowOff>
                  </from>
                  <to>
                    <xdr:col>26</xdr:col>
                    <xdr:colOff>228600</xdr:colOff>
                    <xdr:row>37</xdr:row>
                    <xdr:rowOff>238125</xdr:rowOff>
                  </to>
                </anchor>
              </controlPr>
            </control>
          </mc:Choice>
        </mc:AlternateContent>
        <mc:AlternateContent xmlns:mc="http://schemas.openxmlformats.org/markup-compatibility/2006">
          <mc:Choice Requires="x14">
            <control shapeId="3182" r:id="rId83" name="Drop Down 110">
              <controlPr defaultSize="0" autoLine="0" autoPict="0">
                <anchor moveWithCells="1" sizeWithCells="1">
                  <from>
                    <xdr:col>5</xdr:col>
                    <xdr:colOff>9525</xdr:colOff>
                    <xdr:row>37</xdr:row>
                    <xdr:rowOff>9525</xdr:rowOff>
                  </from>
                  <to>
                    <xdr:col>12</xdr:col>
                    <xdr:colOff>9525</xdr:colOff>
                    <xdr:row>37</xdr:row>
                    <xdr:rowOff>238125</xdr:rowOff>
                  </to>
                </anchor>
              </controlPr>
            </control>
          </mc:Choice>
        </mc:AlternateContent>
        <mc:AlternateContent xmlns:mc="http://schemas.openxmlformats.org/markup-compatibility/2006">
          <mc:Choice Requires="x14">
            <control shapeId="3183" r:id="rId84" name="Drop Down 111">
              <controlPr defaultSize="0" autoLine="0" autoPict="0">
                <anchor moveWithCells="1" sizeWithCells="1">
                  <from>
                    <xdr:col>12</xdr:col>
                    <xdr:colOff>28575</xdr:colOff>
                    <xdr:row>37</xdr:row>
                    <xdr:rowOff>9525</xdr:rowOff>
                  </from>
                  <to>
                    <xdr:col>17</xdr:col>
                    <xdr:colOff>161925</xdr:colOff>
                    <xdr:row>37</xdr:row>
                    <xdr:rowOff>238125</xdr:rowOff>
                  </to>
                </anchor>
              </controlPr>
            </control>
          </mc:Choice>
        </mc:AlternateContent>
        <mc:AlternateContent xmlns:mc="http://schemas.openxmlformats.org/markup-compatibility/2006">
          <mc:Choice Requires="x14">
            <control shapeId="3184" r:id="rId85" name="Drop Down 112">
              <controlPr defaultSize="0" autoLine="0" autoPict="0">
                <anchor moveWithCells="1" sizeWithCells="1">
                  <from>
                    <xdr:col>17</xdr:col>
                    <xdr:colOff>180975</xdr:colOff>
                    <xdr:row>38</xdr:row>
                    <xdr:rowOff>9525</xdr:rowOff>
                  </from>
                  <to>
                    <xdr:col>26</xdr:col>
                    <xdr:colOff>228600</xdr:colOff>
                    <xdr:row>38</xdr:row>
                    <xdr:rowOff>238125</xdr:rowOff>
                  </to>
                </anchor>
              </controlPr>
            </control>
          </mc:Choice>
        </mc:AlternateContent>
        <mc:AlternateContent xmlns:mc="http://schemas.openxmlformats.org/markup-compatibility/2006">
          <mc:Choice Requires="x14">
            <control shapeId="3185" r:id="rId86" name="Drop Down 113">
              <controlPr defaultSize="0" autoLine="0" autoPict="0">
                <anchor moveWithCells="1" sizeWithCells="1">
                  <from>
                    <xdr:col>5</xdr:col>
                    <xdr:colOff>9525</xdr:colOff>
                    <xdr:row>38</xdr:row>
                    <xdr:rowOff>9525</xdr:rowOff>
                  </from>
                  <to>
                    <xdr:col>12</xdr:col>
                    <xdr:colOff>9525</xdr:colOff>
                    <xdr:row>38</xdr:row>
                    <xdr:rowOff>238125</xdr:rowOff>
                  </to>
                </anchor>
              </controlPr>
            </control>
          </mc:Choice>
        </mc:AlternateContent>
        <mc:AlternateContent xmlns:mc="http://schemas.openxmlformats.org/markup-compatibility/2006">
          <mc:Choice Requires="x14">
            <control shapeId="3186" r:id="rId87" name="Drop Down 114">
              <controlPr defaultSize="0" autoLine="0" autoPict="0">
                <anchor moveWithCells="1" sizeWithCells="1">
                  <from>
                    <xdr:col>12</xdr:col>
                    <xdr:colOff>28575</xdr:colOff>
                    <xdr:row>38</xdr:row>
                    <xdr:rowOff>9525</xdr:rowOff>
                  </from>
                  <to>
                    <xdr:col>17</xdr:col>
                    <xdr:colOff>161925</xdr:colOff>
                    <xdr:row>38</xdr:row>
                    <xdr:rowOff>238125</xdr:rowOff>
                  </to>
                </anchor>
              </controlPr>
            </control>
          </mc:Choice>
        </mc:AlternateContent>
        <mc:AlternateContent xmlns:mc="http://schemas.openxmlformats.org/markup-compatibility/2006">
          <mc:Choice Requires="x14">
            <control shapeId="3187" r:id="rId88" name="Drop Down 115">
              <controlPr defaultSize="0" autoLine="0" autoPict="0">
                <anchor moveWithCells="1" sizeWithCells="1">
                  <from>
                    <xdr:col>17</xdr:col>
                    <xdr:colOff>180975</xdr:colOff>
                    <xdr:row>39</xdr:row>
                    <xdr:rowOff>9525</xdr:rowOff>
                  </from>
                  <to>
                    <xdr:col>26</xdr:col>
                    <xdr:colOff>228600</xdr:colOff>
                    <xdr:row>39</xdr:row>
                    <xdr:rowOff>238125</xdr:rowOff>
                  </to>
                </anchor>
              </controlPr>
            </control>
          </mc:Choice>
        </mc:AlternateContent>
        <mc:AlternateContent xmlns:mc="http://schemas.openxmlformats.org/markup-compatibility/2006">
          <mc:Choice Requires="x14">
            <control shapeId="3188" r:id="rId89" name="Drop Down 116">
              <controlPr defaultSize="0" autoLine="0" autoPict="0">
                <anchor moveWithCells="1" sizeWithCells="1">
                  <from>
                    <xdr:col>5</xdr:col>
                    <xdr:colOff>9525</xdr:colOff>
                    <xdr:row>39</xdr:row>
                    <xdr:rowOff>9525</xdr:rowOff>
                  </from>
                  <to>
                    <xdr:col>12</xdr:col>
                    <xdr:colOff>9525</xdr:colOff>
                    <xdr:row>39</xdr:row>
                    <xdr:rowOff>238125</xdr:rowOff>
                  </to>
                </anchor>
              </controlPr>
            </control>
          </mc:Choice>
        </mc:AlternateContent>
        <mc:AlternateContent xmlns:mc="http://schemas.openxmlformats.org/markup-compatibility/2006">
          <mc:Choice Requires="x14">
            <control shapeId="3189" r:id="rId90" name="Drop Down 117">
              <controlPr defaultSize="0" autoLine="0" autoPict="0">
                <anchor moveWithCells="1" sizeWithCells="1">
                  <from>
                    <xdr:col>12</xdr:col>
                    <xdr:colOff>28575</xdr:colOff>
                    <xdr:row>39</xdr:row>
                    <xdr:rowOff>9525</xdr:rowOff>
                  </from>
                  <to>
                    <xdr:col>17</xdr:col>
                    <xdr:colOff>161925</xdr:colOff>
                    <xdr:row>39</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1"/>
    <pageSetUpPr fitToPage="1"/>
  </sheetPr>
  <dimension ref="B1:AV150"/>
  <sheetViews>
    <sheetView showGridLines="0" topLeftCell="A70" zoomScaleNormal="100" zoomScaleSheetLayoutView="90" workbookViewId="0">
      <selection activeCell="AK106" sqref="AK106:AN106"/>
    </sheetView>
  </sheetViews>
  <sheetFormatPr defaultColWidth="9.28515625" defaultRowHeight="12.75" x14ac:dyDescent="0.2"/>
  <cols>
    <col min="1" max="2" width="0.7109375" customWidth="1"/>
    <col min="3" max="4" width="1.42578125" customWidth="1"/>
    <col min="5" max="27" width="3.7109375" customWidth="1"/>
    <col min="28" max="29" width="4.42578125" customWidth="1"/>
    <col min="30" max="34" width="4.28515625" customWidth="1"/>
    <col min="35" max="39" width="3.7109375" customWidth="1"/>
    <col min="40" max="42" width="7.28515625" customWidth="1"/>
    <col min="43" max="46" width="3.7109375" customWidth="1"/>
    <col min="47" max="47" width="2.28515625" customWidth="1"/>
    <col min="48" max="48" width="0.7109375" customWidth="1"/>
    <col min="49" max="53" width="3.7109375" customWidth="1"/>
  </cols>
  <sheetData>
    <row r="1" spans="2:48" ht="3.75" customHeight="1" thickBot="1" x14ac:dyDescent="0.25"/>
    <row r="2" spans="2:48" ht="5.0999999999999996" customHeight="1" thickBot="1" x14ac:dyDescent="0.25">
      <c r="B2" s="11"/>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12"/>
    </row>
    <row r="3" spans="2:48" x14ac:dyDescent="0.2">
      <c r="B3" s="10"/>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7" t="str">
        <f>'Project Data'!R3</f>
        <v xml:space="preserve">OSP Budget Revision Date: </v>
      </c>
      <c r="AR3" s="675">
        <f>Var_SpreadsheetRevisionDate</f>
        <v>46094</v>
      </c>
      <c r="AS3" s="675"/>
      <c r="AT3" s="675"/>
      <c r="AU3" s="676"/>
      <c r="AV3" s="10"/>
    </row>
    <row r="4" spans="2:48" x14ac:dyDescent="0.2">
      <c r="B4" s="10"/>
      <c r="C4" s="558" t="s">
        <v>164</v>
      </c>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559"/>
      <c r="AR4" s="559"/>
      <c r="AS4" s="559"/>
      <c r="AT4" s="559"/>
      <c r="AU4" s="560"/>
      <c r="AV4" s="10"/>
    </row>
    <row r="5" spans="2:48" x14ac:dyDescent="0.2">
      <c r="B5" s="10"/>
      <c r="C5" s="144"/>
      <c r="D5" s="144"/>
      <c r="E5" s="144"/>
      <c r="F5" s="144"/>
      <c r="G5" s="145" t="s">
        <v>0</v>
      </c>
      <c r="H5" s="144"/>
      <c r="I5" s="144"/>
      <c r="J5" s="144"/>
      <c r="K5" s="144"/>
      <c r="L5" s="144"/>
      <c r="M5" s="144"/>
      <c r="N5" s="144"/>
      <c r="O5" s="144"/>
      <c r="P5" s="144"/>
      <c r="Q5" s="144"/>
      <c r="R5" s="144"/>
      <c r="S5" s="144"/>
      <c r="T5" s="144"/>
      <c r="U5" s="144"/>
      <c r="V5" s="559">
        <f>IF(Data_ProjectStartDate&gt;=Var_EarliestProjectStartDate,TEXT(DATE(YEAR(Data_ProjectStartDate)+1,MONTH(Data_ProjectStartDate),DAY(Data_ProjectStartDate))," mmmm d, yyyy") &amp; " - " &amp; TEXT(DATE(YEAR(Data_ProjectStartDate)+2,MONTH(Data_ProjectStartDate),DAY(Data_ProjectStartDate)-1)," mmmm d, yyyy"),0)</f>
        <v>0</v>
      </c>
      <c r="W5" s="559"/>
      <c r="X5" s="559"/>
      <c r="Y5" s="559"/>
      <c r="Z5" s="559"/>
      <c r="AA5" s="559"/>
      <c r="AB5" s="559"/>
      <c r="AC5" s="559"/>
      <c r="AD5" s="559"/>
      <c r="AE5" s="559"/>
      <c r="AF5" s="559"/>
      <c r="AG5" s="568">
        <f>Data_ProjectTitle</f>
        <v>0</v>
      </c>
      <c r="AH5" s="568"/>
      <c r="AI5" s="568"/>
      <c r="AJ5" s="568"/>
      <c r="AK5" s="568"/>
      <c r="AL5" s="568"/>
      <c r="AM5" s="568"/>
      <c r="AN5" s="568"/>
      <c r="AO5" s="568"/>
      <c r="AP5" s="568"/>
      <c r="AQ5" s="568"/>
      <c r="AR5" s="568"/>
      <c r="AS5" s="568"/>
      <c r="AT5" s="568"/>
      <c r="AU5" s="144"/>
      <c r="AV5" s="10"/>
    </row>
    <row r="6" spans="2:48" x14ac:dyDescent="0.2">
      <c r="B6" s="10"/>
      <c r="C6" s="144"/>
      <c r="D6" s="144"/>
      <c r="E6" s="144"/>
      <c r="F6" s="144"/>
      <c r="G6" s="145" t="s">
        <v>471</v>
      </c>
      <c r="H6" s="144"/>
      <c r="I6" s="144"/>
      <c r="J6" s="144"/>
      <c r="K6" s="144"/>
      <c r="L6" s="144"/>
      <c r="M6" s="144"/>
      <c r="N6" s="144"/>
      <c r="O6" s="144"/>
      <c r="P6" s="144"/>
      <c r="Q6" s="144"/>
      <c r="R6" s="144"/>
      <c r="S6" s="144"/>
      <c r="T6" s="144"/>
      <c r="U6" s="145"/>
      <c r="V6" s="559">
        <f>Data_PIName</f>
        <v>0</v>
      </c>
      <c r="W6" s="559"/>
      <c r="X6" s="559"/>
      <c r="Y6" s="559"/>
      <c r="Z6" s="559"/>
      <c r="AA6" s="559"/>
      <c r="AB6" s="559"/>
      <c r="AC6" s="559"/>
      <c r="AD6" s="559"/>
      <c r="AE6" s="559"/>
      <c r="AF6" s="559"/>
      <c r="AG6" s="568"/>
      <c r="AH6" s="568"/>
      <c r="AI6" s="568"/>
      <c r="AJ6" s="568"/>
      <c r="AK6" s="568"/>
      <c r="AL6" s="568"/>
      <c r="AM6" s="568"/>
      <c r="AN6" s="568"/>
      <c r="AO6" s="568"/>
      <c r="AP6" s="568"/>
      <c r="AQ6" s="568"/>
      <c r="AR6" s="568"/>
      <c r="AS6" s="568"/>
      <c r="AT6" s="568"/>
      <c r="AU6" s="144" t="s">
        <v>167</v>
      </c>
      <c r="AV6" s="10"/>
    </row>
    <row r="7" spans="2:48" x14ac:dyDescent="0.2">
      <c r="B7" s="10"/>
      <c r="C7" s="146"/>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236"/>
      <c r="AE7" s="236"/>
      <c r="AF7" s="236"/>
      <c r="AG7" s="236"/>
      <c r="AH7" s="236"/>
      <c r="AI7" s="236"/>
      <c r="AJ7" s="236"/>
      <c r="AK7" s="236"/>
      <c r="AL7" s="236"/>
      <c r="AM7" s="236"/>
      <c r="AN7" s="236"/>
      <c r="AO7" s="236"/>
      <c r="AP7" s="236"/>
      <c r="AQ7" s="236"/>
      <c r="AR7" s="236"/>
      <c r="AS7" s="236"/>
      <c r="AT7" s="236"/>
      <c r="AU7" s="147"/>
      <c r="AV7" s="10"/>
    </row>
    <row r="8" spans="2:48" ht="12.75" customHeight="1" x14ac:dyDescent="0.2">
      <c r="B8" s="10"/>
      <c r="C8" s="136"/>
      <c r="D8" s="136"/>
      <c r="E8" s="136"/>
      <c r="F8" s="136"/>
      <c r="G8" s="136"/>
      <c r="H8" s="136"/>
      <c r="I8" s="136"/>
      <c r="J8" s="136"/>
      <c r="K8" s="136"/>
      <c r="L8" s="136"/>
      <c r="M8" s="136"/>
      <c r="N8" s="136"/>
      <c r="O8" s="136"/>
      <c r="P8" s="136"/>
      <c r="Q8" s="136"/>
      <c r="R8" s="570" t="str">
        <f>CONCATENATE("Please note: Post-docs, as exempt employees, must be paid $",Salary_MinimumFLSAPostDoc_Annual_Y2," annually (or $",Salary_MinimumFLSAPostDoc_Academic_Y2," per academic year) in order to meet UWM salary standards.  Please update the post-doc base salary below (indicated in red) to reflect these requirements.")</f>
        <v>Please note: Post-docs, as exempt employees, must be paid $47476 annually (or $38845 per academic year) in order to meet UWM salary standards.  Please update the post-doc base salary below (indicated in red) to reflect these requirements.</v>
      </c>
      <c r="S8" s="570"/>
      <c r="T8" s="570"/>
      <c r="U8" s="570"/>
      <c r="V8" s="570"/>
      <c r="W8" s="570"/>
      <c r="X8" s="570"/>
      <c r="Y8" s="570"/>
      <c r="Z8" s="570"/>
      <c r="AA8" s="570"/>
      <c r="AB8" s="570"/>
      <c r="AC8" s="570"/>
      <c r="AD8" s="570"/>
      <c r="AE8" s="570"/>
      <c r="AF8" s="570"/>
      <c r="AG8" s="570"/>
      <c r="AH8" s="570"/>
      <c r="AI8" s="570"/>
      <c r="AJ8" s="570"/>
      <c r="AK8" s="570"/>
      <c r="AL8" s="570"/>
      <c r="AM8" s="570"/>
      <c r="AN8" s="570"/>
      <c r="AO8" s="570"/>
      <c r="AP8" s="570"/>
      <c r="AQ8" s="570"/>
      <c r="AR8" s="570"/>
      <c r="AS8" s="570"/>
      <c r="AT8" s="570"/>
      <c r="AU8" s="136"/>
      <c r="AV8" s="10"/>
    </row>
    <row r="9" spans="2:48" ht="13.5" thickBot="1" x14ac:dyDescent="0.25">
      <c r="B9" s="10"/>
      <c r="C9" s="136"/>
      <c r="D9" s="141" t="s">
        <v>132</v>
      </c>
      <c r="E9" s="136"/>
      <c r="F9" s="136"/>
      <c r="G9" s="136"/>
      <c r="H9" s="136"/>
      <c r="I9" s="136"/>
      <c r="J9" s="136"/>
      <c r="K9" s="136"/>
      <c r="L9" s="136"/>
      <c r="M9" s="136"/>
      <c r="N9" s="136"/>
      <c r="O9" s="136"/>
      <c r="P9" s="136"/>
      <c r="Q9" s="136"/>
      <c r="R9" s="571"/>
      <c r="S9" s="571"/>
      <c r="T9" s="571"/>
      <c r="U9" s="571"/>
      <c r="V9" s="571"/>
      <c r="W9" s="571"/>
      <c r="X9" s="571"/>
      <c r="Y9" s="571"/>
      <c r="Z9" s="571"/>
      <c r="AA9" s="571"/>
      <c r="AB9" s="571"/>
      <c r="AC9" s="571"/>
      <c r="AD9" s="571"/>
      <c r="AE9" s="571"/>
      <c r="AF9" s="571"/>
      <c r="AG9" s="571"/>
      <c r="AH9" s="571"/>
      <c r="AI9" s="571"/>
      <c r="AJ9" s="571"/>
      <c r="AK9" s="571"/>
      <c r="AL9" s="571"/>
      <c r="AM9" s="571"/>
      <c r="AN9" s="571"/>
      <c r="AO9" s="571"/>
      <c r="AP9" s="571"/>
      <c r="AQ9" s="571"/>
      <c r="AR9" s="571"/>
      <c r="AS9" s="571"/>
      <c r="AT9" s="571"/>
      <c r="AU9" s="136"/>
      <c r="AV9" s="10"/>
    </row>
    <row r="10" spans="2:48" ht="28.5" customHeight="1" thickBot="1" x14ac:dyDescent="0.25">
      <c r="B10" s="10"/>
      <c r="C10" s="136"/>
      <c r="D10" s="136"/>
      <c r="E10" s="136"/>
      <c r="F10" s="561" t="s">
        <v>26</v>
      </c>
      <c r="G10" s="562"/>
      <c r="H10" s="562"/>
      <c r="I10" s="562"/>
      <c r="J10" s="562"/>
      <c r="K10" s="563"/>
      <c r="L10" s="564" t="s">
        <v>27</v>
      </c>
      <c r="M10" s="562"/>
      <c r="N10" s="563"/>
      <c r="O10" s="564" t="s">
        <v>28</v>
      </c>
      <c r="P10" s="562"/>
      <c r="Q10" s="562"/>
      <c r="R10" s="562"/>
      <c r="S10" s="562"/>
      <c r="T10" s="563"/>
      <c r="U10" s="564" t="s">
        <v>29</v>
      </c>
      <c r="V10" s="562"/>
      <c r="W10" s="562"/>
      <c r="X10" s="563"/>
      <c r="Y10" s="564" t="s">
        <v>48</v>
      </c>
      <c r="Z10" s="562"/>
      <c r="AA10" s="563"/>
      <c r="AB10" s="564" t="s">
        <v>30</v>
      </c>
      <c r="AC10" s="563"/>
      <c r="AD10" s="565" t="s">
        <v>49</v>
      </c>
      <c r="AE10" s="566"/>
      <c r="AF10" s="566"/>
      <c r="AG10" s="566" t="s">
        <v>31</v>
      </c>
      <c r="AH10" s="567"/>
      <c r="AI10" s="493" t="s">
        <v>32</v>
      </c>
      <c r="AJ10" s="493"/>
      <c r="AK10" s="493"/>
      <c r="AL10" s="493"/>
      <c r="AM10" s="493" t="s">
        <v>33</v>
      </c>
      <c r="AN10" s="493"/>
      <c r="AO10" s="564" t="s">
        <v>90</v>
      </c>
      <c r="AP10" s="563"/>
      <c r="AQ10" s="493" t="s">
        <v>34</v>
      </c>
      <c r="AR10" s="493"/>
      <c r="AS10" s="493"/>
      <c r="AT10" s="565"/>
      <c r="AU10" s="136"/>
      <c r="AV10" s="10"/>
    </row>
    <row r="11" spans="2:48" ht="18" customHeight="1" thickBot="1" x14ac:dyDescent="0.25">
      <c r="B11" s="10"/>
      <c r="C11" s="136"/>
      <c r="D11" s="136"/>
      <c r="E11" s="148" t="s">
        <v>91</v>
      </c>
      <c r="F11" s="718">
        <f>'Budget Period 1'!F11:K11</f>
        <v>0</v>
      </c>
      <c r="G11" s="719"/>
      <c r="H11" s="719"/>
      <c r="I11" s="719"/>
      <c r="J11" s="719"/>
      <c r="K11" s="720"/>
      <c r="L11" s="733" t="str">
        <f>CHOOSE('Budget Period 1'!L11,"",'Drop-Down_Options'!$B$25,'Drop-Down_Options'!$B$26,'Drop-Down_Options'!$B$27,'Drop-Down_Options'!$B$28)</f>
        <v/>
      </c>
      <c r="M11" s="734"/>
      <c r="N11" s="735"/>
      <c r="O11" s="733" t="str">
        <f>CHOOSE('Budget Period 1'!O11,"",'Drop-Down_Options'!$B$35,'Drop-Down_Options'!$B$36,"Classified","LTE")</f>
        <v/>
      </c>
      <c r="P11" s="734"/>
      <c r="Q11" s="734"/>
      <c r="R11" s="734"/>
      <c r="S11" s="734"/>
      <c r="T11" s="735"/>
      <c r="U11" s="739">
        <f>'Budget Period 1'!U11*(1+IF(L11="PI",Data_SalaryInflationRatePI,Data_SalaryInflationRate))</f>
        <v>0</v>
      </c>
      <c r="V11" s="740"/>
      <c r="W11" s="740"/>
      <c r="X11" s="741"/>
      <c r="Y11" s="318">
        <v>1</v>
      </c>
      <c r="Z11" s="319"/>
      <c r="AA11" s="320" t="str">
        <f t="shared" ref="AA11:AA30" si="0">IF(AND(L11="Post Doc",OR(AND(O11="Academic",U11&lt;Salary_MinimumFLSAPostDoc_Academic_Y2),AND(O11="Annual",U11&lt;Salary_MinimumFLSAPostDoc_Annual_Y2))),1,"")</f>
        <v/>
      </c>
      <c r="AB11" s="550"/>
      <c r="AC11" s="551"/>
      <c r="AD11" s="548"/>
      <c r="AE11" s="549"/>
      <c r="AF11" s="549"/>
      <c r="AG11" s="546">
        <f t="shared" ref="AG11:AG30" si="1">AB11*AD11</f>
        <v>0</v>
      </c>
      <c r="AH11" s="547"/>
      <c r="AI11" s="555">
        <f>(IF(OR('Budget Period 1'!L11&lt;2,'Budget Period 1'!O11&lt;2),0,IF(OR('Budget Period 1'!O11=4,'Budget Period 1'!O11=5),U11*2080/12*AB11*AD11,(U11/(CHOOSE('Budget Period 1'!O11,0,9,12,0,0))*AB11*AD11))))</f>
        <v>0</v>
      </c>
      <c r="AJ11" s="556"/>
      <c r="AK11" s="556"/>
      <c r="AL11" s="557"/>
      <c r="AM11" s="579">
        <f>IF(OR('Budget Period 1'!L11&lt;2,'Budget Period 1'!O11&lt;2),0,IF('Budget Period 1'!L11=4,FringeRate_Y2_PostDoc,CHOOSE('Budget Period 1'!O11,0,FringeRate_Y2_Faculty,FringeRate_Y2_Faculty,FringeRate_Y2_Classified,FringeRate_Y2_LTE)))</f>
        <v>0</v>
      </c>
      <c r="AN11" s="580"/>
      <c r="AO11" s="541">
        <f>AI11*AM11</f>
        <v>0</v>
      </c>
      <c r="AP11" s="542"/>
      <c r="AQ11" s="555">
        <f>AI11+AO11</f>
        <v>0</v>
      </c>
      <c r="AR11" s="556"/>
      <c r="AS11" s="556"/>
      <c r="AT11" s="569"/>
      <c r="AU11" s="136"/>
      <c r="AV11" s="10"/>
    </row>
    <row r="12" spans="2:48" ht="18" customHeight="1" thickBot="1" x14ac:dyDescent="0.25">
      <c r="B12" s="10"/>
      <c r="C12" s="136"/>
      <c r="D12" s="136"/>
      <c r="E12" s="148" t="s">
        <v>92</v>
      </c>
      <c r="F12" s="730">
        <f>'Budget Period 1'!F12:K12</f>
        <v>0</v>
      </c>
      <c r="G12" s="731"/>
      <c r="H12" s="731"/>
      <c r="I12" s="731"/>
      <c r="J12" s="731"/>
      <c r="K12" s="732"/>
      <c r="L12" s="736" t="str">
        <f>CHOOSE('Budget Period 1'!L12,"",'Drop-Down_Options'!$B$25,'Drop-Down_Options'!$B$26,'Drop-Down_Options'!$B$27,'Drop-Down_Options'!$B$28)</f>
        <v/>
      </c>
      <c r="M12" s="737"/>
      <c r="N12" s="738"/>
      <c r="O12" s="736" t="str">
        <f>CHOOSE('Budget Period 1'!O12,"",'Drop-Down_Options'!$B$35,'Drop-Down_Options'!$B$36,"Classified","LTE")</f>
        <v/>
      </c>
      <c r="P12" s="737"/>
      <c r="Q12" s="737"/>
      <c r="R12" s="737"/>
      <c r="S12" s="737"/>
      <c r="T12" s="738"/>
      <c r="U12" s="742">
        <f>'Budget Period 1'!U12*(1+IF(L12="PI",Data_SalaryInflationRatePI,Data_SalaryInflationRate))</f>
        <v>0</v>
      </c>
      <c r="V12" s="743"/>
      <c r="W12" s="743"/>
      <c r="X12" s="744"/>
      <c r="Y12" s="321">
        <v>1</v>
      </c>
      <c r="Z12" s="322"/>
      <c r="AA12" s="320" t="str">
        <f t="shared" si="0"/>
        <v/>
      </c>
      <c r="AB12" s="390"/>
      <c r="AC12" s="392"/>
      <c r="AD12" s="495"/>
      <c r="AE12" s="496"/>
      <c r="AF12" s="496"/>
      <c r="AG12" s="500">
        <f t="shared" si="1"/>
        <v>0</v>
      </c>
      <c r="AH12" s="501"/>
      <c r="AI12" s="483">
        <f>(IF(OR('Budget Period 1'!L12&lt;2,'Budget Period 1'!O12&lt;2),0,IF(OR('Budget Period 1'!O12=4,'Budget Period 1'!O12=5),U12*2080/12*AB12*AD12,(U12/(CHOOSE('Budget Period 1'!O12,0,9,12,0,0))*AB12*AD12))))</f>
        <v>0</v>
      </c>
      <c r="AJ12" s="484"/>
      <c r="AK12" s="484"/>
      <c r="AL12" s="499"/>
      <c r="AM12" s="497">
        <f>IF(OR('Budget Period 1'!L12&lt;2,'Budget Period 1'!O12&lt;2),0,IF('Budget Period 1'!L12=4,FringeRate_Y2_PostDoc,CHOOSE('Budget Period 1'!O12,0,FringeRate_Y2_Faculty,FringeRate_Y2_Faculty,FringeRate_Y2_Classified,FringeRate_Y2_LTE)))</f>
        <v>0</v>
      </c>
      <c r="AN12" s="498"/>
      <c r="AO12" s="489">
        <f t="shared" ref="AO12:AO30" si="2">AI12*AM12</f>
        <v>0</v>
      </c>
      <c r="AP12" s="490"/>
      <c r="AQ12" s="483">
        <f t="shared" ref="AQ12:AQ30" si="3">AI12+AO12</f>
        <v>0</v>
      </c>
      <c r="AR12" s="484"/>
      <c r="AS12" s="484"/>
      <c r="AT12" s="485"/>
      <c r="AU12" s="136"/>
      <c r="AV12" s="10"/>
    </row>
    <row r="13" spans="2:48" ht="18" customHeight="1" thickBot="1" x14ac:dyDescent="0.25">
      <c r="B13" s="10"/>
      <c r="C13" s="136"/>
      <c r="D13" s="136"/>
      <c r="E13" s="148" t="s">
        <v>93</v>
      </c>
      <c r="F13" s="730">
        <f>'Budget Period 1'!F13:K13</f>
        <v>0</v>
      </c>
      <c r="G13" s="731"/>
      <c r="H13" s="731"/>
      <c r="I13" s="731"/>
      <c r="J13" s="731"/>
      <c r="K13" s="732"/>
      <c r="L13" s="736" t="str">
        <f>CHOOSE('Budget Period 1'!L13,"",'Drop-Down_Options'!$B$25,'Drop-Down_Options'!$B$26,'Drop-Down_Options'!$B$27,'Drop-Down_Options'!$B$28)</f>
        <v/>
      </c>
      <c r="M13" s="737"/>
      <c r="N13" s="738"/>
      <c r="O13" s="736" t="str">
        <f>CHOOSE('Budget Period 1'!O13,"",'Drop-Down_Options'!$B$35,'Drop-Down_Options'!$B$36,"Classified","LTE")</f>
        <v/>
      </c>
      <c r="P13" s="737"/>
      <c r="Q13" s="737"/>
      <c r="R13" s="737"/>
      <c r="S13" s="737"/>
      <c r="T13" s="738"/>
      <c r="U13" s="742">
        <f>'Budget Period 1'!U13*(1+IF(L13="PI",Data_SalaryInflationRatePI,Data_SalaryInflationRate))</f>
        <v>0</v>
      </c>
      <c r="V13" s="743"/>
      <c r="W13" s="743"/>
      <c r="X13" s="744"/>
      <c r="Y13" s="321">
        <v>1</v>
      </c>
      <c r="Z13" s="322"/>
      <c r="AA13" s="320" t="str">
        <f t="shared" si="0"/>
        <v/>
      </c>
      <c r="AB13" s="390"/>
      <c r="AC13" s="392"/>
      <c r="AD13" s="495"/>
      <c r="AE13" s="496"/>
      <c r="AF13" s="496"/>
      <c r="AG13" s="500">
        <f t="shared" si="1"/>
        <v>0</v>
      </c>
      <c r="AH13" s="501"/>
      <c r="AI13" s="483">
        <f>(IF(OR('Budget Period 1'!L13&lt;2,'Budget Period 1'!O13&lt;2),0,IF(OR('Budget Period 1'!O13=4,'Budget Period 1'!O13=5),U13*2080/12*AB13*AD13,(U13/(CHOOSE('Budget Period 1'!O13,0,9,12,0,0))*AB13*AD13))))</f>
        <v>0</v>
      </c>
      <c r="AJ13" s="484"/>
      <c r="AK13" s="484"/>
      <c r="AL13" s="499"/>
      <c r="AM13" s="497">
        <f>IF(OR('Budget Period 1'!L13&lt;2,'Budget Period 1'!O13&lt;2),0,IF('Budget Period 1'!L13=4,FringeRate_Y2_PostDoc,CHOOSE('Budget Period 1'!O13,0,FringeRate_Y2_Faculty,FringeRate_Y2_Faculty,FringeRate_Y2_Classified,FringeRate_Y2_LTE)))</f>
        <v>0</v>
      </c>
      <c r="AN13" s="498"/>
      <c r="AO13" s="489">
        <f t="shared" si="2"/>
        <v>0</v>
      </c>
      <c r="AP13" s="490"/>
      <c r="AQ13" s="483">
        <f t="shared" si="3"/>
        <v>0</v>
      </c>
      <c r="AR13" s="484"/>
      <c r="AS13" s="484"/>
      <c r="AT13" s="485"/>
      <c r="AU13" s="136"/>
      <c r="AV13" s="10"/>
    </row>
    <row r="14" spans="2:48" ht="18" customHeight="1" thickBot="1" x14ac:dyDescent="0.25">
      <c r="B14" s="10"/>
      <c r="C14" s="136"/>
      <c r="D14" s="136"/>
      <c r="E14" s="148" t="s">
        <v>94</v>
      </c>
      <c r="F14" s="730">
        <f>'Budget Period 1'!F14:K14</f>
        <v>0</v>
      </c>
      <c r="G14" s="731"/>
      <c r="H14" s="731"/>
      <c r="I14" s="731"/>
      <c r="J14" s="731"/>
      <c r="K14" s="732"/>
      <c r="L14" s="736" t="str">
        <f>CHOOSE('Budget Period 1'!L14,"",'Drop-Down_Options'!$B$25,'Drop-Down_Options'!$B$26,'Drop-Down_Options'!$B$27,'Drop-Down_Options'!$B$28)</f>
        <v/>
      </c>
      <c r="M14" s="737"/>
      <c r="N14" s="738"/>
      <c r="O14" s="736" t="str">
        <f>CHOOSE('Budget Period 1'!O14,"",'Drop-Down_Options'!$B$35,'Drop-Down_Options'!$B$36,"Classified","LTE")</f>
        <v/>
      </c>
      <c r="P14" s="737"/>
      <c r="Q14" s="737"/>
      <c r="R14" s="737"/>
      <c r="S14" s="737"/>
      <c r="T14" s="738"/>
      <c r="U14" s="742">
        <f>'Budget Period 1'!U14*(1+IF(L14="PI",Data_SalaryInflationRatePI,Data_SalaryInflationRate))</f>
        <v>0</v>
      </c>
      <c r="V14" s="743"/>
      <c r="W14" s="743"/>
      <c r="X14" s="744"/>
      <c r="Y14" s="321">
        <v>1</v>
      </c>
      <c r="Z14" s="322"/>
      <c r="AA14" s="320" t="str">
        <f t="shared" si="0"/>
        <v/>
      </c>
      <c r="AB14" s="390"/>
      <c r="AC14" s="392"/>
      <c r="AD14" s="495"/>
      <c r="AE14" s="496"/>
      <c r="AF14" s="496"/>
      <c r="AG14" s="500">
        <f t="shared" si="1"/>
        <v>0</v>
      </c>
      <c r="AH14" s="501"/>
      <c r="AI14" s="483">
        <f>(IF(OR('Budget Period 1'!L14&lt;2,'Budget Period 1'!O14&lt;2),0,IF(OR('Budget Period 1'!O14=4,'Budget Period 1'!O14=5),U14*2080/12*AB14*AD14,(U14/(CHOOSE('Budget Period 1'!O14,0,9,12,0,0))*AB14*AD14))))</f>
        <v>0</v>
      </c>
      <c r="AJ14" s="484"/>
      <c r="AK14" s="484"/>
      <c r="AL14" s="499"/>
      <c r="AM14" s="497">
        <f>IF(OR('Budget Period 1'!L14&lt;2,'Budget Period 1'!O14&lt;2),0,IF('Budget Period 1'!L14=4,FringeRate_Y2_PostDoc,CHOOSE('Budget Period 1'!O14,0,FringeRate_Y2_Faculty,FringeRate_Y2_Faculty,FringeRate_Y2_Classified,FringeRate_Y2_LTE)))</f>
        <v>0</v>
      </c>
      <c r="AN14" s="498"/>
      <c r="AO14" s="489">
        <f t="shared" si="2"/>
        <v>0</v>
      </c>
      <c r="AP14" s="490"/>
      <c r="AQ14" s="483">
        <f t="shared" si="3"/>
        <v>0</v>
      </c>
      <c r="AR14" s="484"/>
      <c r="AS14" s="484"/>
      <c r="AT14" s="485"/>
      <c r="AU14" s="136"/>
      <c r="AV14" s="10"/>
    </row>
    <row r="15" spans="2:48" ht="18" customHeight="1" thickBot="1" x14ac:dyDescent="0.25">
      <c r="B15" s="10"/>
      <c r="C15" s="136"/>
      <c r="D15" s="136"/>
      <c r="E15" s="148" t="s">
        <v>95</v>
      </c>
      <c r="F15" s="730">
        <f>'Budget Period 1'!F15:K15</f>
        <v>0</v>
      </c>
      <c r="G15" s="731"/>
      <c r="H15" s="731"/>
      <c r="I15" s="731"/>
      <c r="J15" s="731"/>
      <c r="K15" s="732"/>
      <c r="L15" s="736" t="str">
        <f>CHOOSE('Budget Period 1'!L15,"",'Drop-Down_Options'!$B$25,'Drop-Down_Options'!$B$26,'Drop-Down_Options'!$B$27,'Drop-Down_Options'!$B$28)</f>
        <v/>
      </c>
      <c r="M15" s="737"/>
      <c r="N15" s="738"/>
      <c r="O15" s="736" t="str">
        <f>CHOOSE('Budget Period 1'!O15,"",'Drop-Down_Options'!$B$35,'Drop-Down_Options'!$B$36,"Classified","LTE")</f>
        <v/>
      </c>
      <c r="P15" s="737"/>
      <c r="Q15" s="737"/>
      <c r="R15" s="737"/>
      <c r="S15" s="737"/>
      <c r="T15" s="738"/>
      <c r="U15" s="742">
        <f>'Budget Period 1'!U15*(1+IF(L15="PI",Data_SalaryInflationRatePI,Data_SalaryInflationRate))</f>
        <v>0</v>
      </c>
      <c r="V15" s="743"/>
      <c r="W15" s="743"/>
      <c r="X15" s="744"/>
      <c r="Y15" s="321">
        <v>1</v>
      </c>
      <c r="Z15" s="322"/>
      <c r="AA15" s="320" t="str">
        <f t="shared" si="0"/>
        <v/>
      </c>
      <c r="AB15" s="390"/>
      <c r="AC15" s="392"/>
      <c r="AD15" s="495"/>
      <c r="AE15" s="496"/>
      <c r="AF15" s="496"/>
      <c r="AG15" s="500">
        <f t="shared" si="1"/>
        <v>0</v>
      </c>
      <c r="AH15" s="501"/>
      <c r="AI15" s="483">
        <f>(IF(OR('Budget Period 1'!L15&lt;2,'Budget Period 1'!O15&lt;2),0,IF(OR('Budget Period 1'!O15=4,'Budget Period 1'!O15=5),U15*2080/12*AB15*AD15,(U15/(CHOOSE('Budget Period 1'!O15,0,9,12,0,0))*AB15*AD15))))</f>
        <v>0</v>
      </c>
      <c r="AJ15" s="484"/>
      <c r="AK15" s="484"/>
      <c r="AL15" s="499"/>
      <c r="AM15" s="497">
        <f>IF(OR('Budget Period 1'!L15&lt;2,'Budget Period 1'!O15&lt;2),0,IF('Budget Period 1'!L15=4,FringeRate_Y2_PostDoc,CHOOSE('Budget Period 1'!O15,0,FringeRate_Y2_Faculty,FringeRate_Y2_Faculty,FringeRate_Y2_Classified,FringeRate_Y2_LTE)))</f>
        <v>0</v>
      </c>
      <c r="AN15" s="498"/>
      <c r="AO15" s="489">
        <f t="shared" si="2"/>
        <v>0</v>
      </c>
      <c r="AP15" s="490"/>
      <c r="AQ15" s="483">
        <f t="shared" si="3"/>
        <v>0</v>
      </c>
      <c r="AR15" s="484"/>
      <c r="AS15" s="484"/>
      <c r="AT15" s="485"/>
      <c r="AU15" s="136"/>
      <c r="AV15" s="10"/>
    </row>
    <row r="16" spans="2:48" ht="18" customHeight="1" thickBot="1" x14ac:dyDescent="0.25">
      <c r="B16" s="10"/>
      <c r="C16" s="136"/>
      <c r="D16" s="136"/>
      <c r="E16" s="148" t="s">
        <v>96</v>
      </c>
      <c r="F16" s="730">
        <f>'Budget Period 1'!F16:K16</f>
        <v>0</v>
      </c>
      <c r="G16" s="731"/>
      <c r="H16" s="731"/>
      <c r="I16" s="731"/>
      <c r="J16" s="731"/>
      <c r="K16" s="732"/>
      <c r="L16" s="736" t="str">
        <f>CHOOSE('Budget Period 1'!L16,"",'Drop-Down_Options'!$B$25,'Drop-Down_Options'!$B$26,'Drop-Down_Options'!$B$27,'Drop-Down_Options'!$B$28)</f>
        <v/>
      </c>
      <c r="M16" s="737"/>
      <c r="N16" s="738"/>
      <c r="O16" s="736" t="str">
        <f>CHOOSE('Budget Period 1'!O16,"",'Drop-Down_Options'!$B$35,'Drop-Down_Options'!$B$36,"Classified","LTE")</f>
        <v/>
      </c>
      <c r="P16" s="737"/>
      <c r="Q16" s="737"/>
      <c r="R16" s="737"/>
      <c r="S16" s="737"/>
      <c r="T16" s="738"/>
      <c r="U16" s="742">
        <f>'Budget Period 1'!U16*(1+IF(L16="PI",Data_SalaryInflationRatePI,Data_SalaryInflationRate))</f>
        <v>0</v>
      </c>
      <c r="V16" s="743"/>
      <c r="W16" s="743"/>
      <c r="X16" s="744"/>
      <c r="Y16" s="321">
        <v>1</v>
      </c>
      <c r="Z16" s="322"/>
      <c r="AA16" s="320" t="str">
        <f t="shared" si="0"/>
        <v/>
      </c>
      <c r="AB16" s="390"/>
      <c r="AC16" s="392"/>
      <c r="AD16" s="495"/>
      <c r="AE16" s="496"/>
      <c r="AF16" s="496"/>
      <c r="AG16" s="500">
        <f t="shared" si="1"/>
        <v>0</v>
      </c>
      <c r="AH16" s="501"/>
      <c r="AI16" s="483">
        <f>(IF(OR('Budget Period 1'!L16&lt;2,'Budget Period 1'!O16&lt;2),0,IF(OR('Budget Period 1'!O16=4,'Budget Period 1'!O16=5),U16*2080/12*AB16*AD16,(U16/(CHOOSE('Budget Period 1'!O16,0,9,12,0,0))*AB16*AD16))))</f>
        <v>0</v>
      </c>
      <c r="AJ16" s="484"/>
      <c r="AK16" s="484"/>
      <c r="AL16" s="499"/>
      <c r="AM16" s="497">
        <f>IF(OR('Budget Period 1'!L16&lt;2,'Budget Period 1'!O16&lt;2),0,IF('Budget Period 1'!L16=4,FringeRate_Y2_PostDoc,CHOOSE('Budget Period 1'!O16,0,FringeRate_Y2_Faculty,FringeRate_Y2_Faculty,FringeRate_Y2_Classified,FringeRate_Y2_LTE)))</f>
        <v>0</v>
      </c>
      <c r="AN16" s="498"/>
      <c r="AO16" s="489">
        <f t="shared" si="2"/>
        <v>0</v>
      </c>
      <c r="AP16" s="490"/>
      <c r="AQ16" s="483">
        <f t="shared" si="3"/>
        <v>0</v>
      </c>
      <c r="AR16" s="484"/>
      <c r="AS16" s="484"/>
      <c r="AT16" s="485"/>
      <c r="AU16" s="136"/>
      <c r="AV16" s="10"/>
    </row>
    <row r="17" spans="2:48" ht="18" customHeight="1" thickBot="1" x14ac:dyDescent="0.25">
      <c r="B17" s="10"/>
      <c r="C17" s="136"/>
      <c r="D17" s="136"/>
      <c r="E17" s="148" t="s">
        <v>97</v>
      </c>
      <c r="F17" s="730">
        <f>'Budget Period 1'!F17:K17</f>
        <v>0</v>
      </c>
      <c r="G17" s="731"/>
      <c r="H17" s="731"/>
      <c r="I17" s="731"/>
      <c r="J17" s="731"/>
      <c r="K17" s="732"/>
      <c r="L17" s="736" t="str">
        <f>CHOOSE('Budget Period 1'!L17,"",'Drop-Down_Options'!$B$25,'Drop-Down_Options'!$B$26,'Drop-Down_Options'!$B$27,'Drop-Down_Options'!$B$28)</f>
        <v/>
      </c>
      <c r="M17" s="737"/>
      <c r="N17" s="738"/>
      <c r="O17" s="736" t="str">
        <f>CHOOSE('Budget Period 1'!O17,"",'Drop-Down_Options'!$B$35,'Drop-Down_Options'!$B$36,"Classified","LTE")</f>
        <v/>
      </c>
      <c r="P17" s="737"/>
      <c r="Q17" s="737"/>
      <c r="R17" s="737"/>
      <c r="S17" s="737"/>
      <c r="T17" s="738"/>
      <c r="U17" s="742">
        <f>'Budget Period 1'!U17*(1+IF(L17="PI",Data_SalaryInflationRatePI,Data_SalaryInflationRate))</f>
        <v>0</v>
      </c>
      <c r="V17" s="743"/>
      <c r="W17" s="743"/>
      <c r="X17" s="744"/>
      <c r="Y17" s="321">
        <v>1</v>
      </c>
      <c r="Z17" s="322"/>
      <c r="AA17" s="320" t="str">
        <f t="shared" si="0"/>
        <v/>
      </c>
      <c r="AB17" s="390"/>
      <c r="AC17" s="392"/>
      <c r="AD17" s="495"/>
      <c r="AE17" s="496"/>
      <c r="AF17" s="496"/>
      <c r="AG17" s="500">
        <f t="shared" si="1"/>
        <v>0</v>
      </c>
      <c r="AH17" s="501"/>
      <c r="AI17" s="483">
        <f>(IF(OR('Budget Period 1'!L17&lt;2,'Budget Period 1'!O17&lt;2),0,IF(OR('Budget Period 1'!O17=4,'Budget Period 1'!O17=5),U17*2080/12*AB17*AD17,(U17/(CHOOSE('Budget Period 1'!O17,0,9,12,0,0))*AB17*AD17))))</f>
        <v>0</v>
      </c>
      <c r="AJ17" s="484"/>
      <c r="AK17" s="484"/>
      <c r="AL17" s="499"/>
      <c r="AM17" s="497">
        <f>IF(OR('Budget Period 1'!L17&lt;2,'Budget Period 1'!O17&lt;2),0,IF('Budget Period 1'!L17=4,FringeRate_Y2_PostDoc,CHOOSE('Budget Period 1'!O17,0,FringeRate_Y2_Faculty,FringeRate_Y2_Faculty,FringeRate_Y2_Classified,FringeRate_Y2_LTE)))</f>
        <v>0</v>
      </c>
      <c r="AN17" s="498"/>
      <c r="AO17" s="489">
        <f t="shared" si="2"/>
        <v>0</v>
      </c>
      <c r="AP17" s="490"/>
      <c r="AQ17" s="483">
        <f t="shared" si="3"/>
        <v>0</v>
      </c>
      <c r="AR17" s="484"/>
      <c r="AS17" s="484"/>
      <c r="AT17" s="485"/>
      <c r="AU17" s="136"/>
      <c r="AV17" s="10"/>
    </row>
    <row r="18" spans="2:48" ht="18" customHeight="1" thickBot="1" x14ac:dyDescent="0.25">
      <c r="B18" s="10"/>
      <c r="C18" s="136"/>
      <c r="D18" s="136"/>
      <c r="E18" s="148" t="s">
        <v>98</v>
      </c>
      <c r="F18" s="730">
        <f>'Budget Period 1'!F18:K18</f>
        <v>0</v>
      </c>
      <c r="G18" s="731"/>
      <c r="H18" s="731"/>
      <c r="I18" s="731"/>
      <c r="J18" s="731"/>
      <c r="K18" s="732"/>
      <c r="L18" s="736" t="str">
        <f>CHOOSE('Budget Period 1'!L18,"",'Drop-Down_Options'!$B$25,'Drop-Down_Options'!$B$26,'Drop-Down_Options'!$B$27,'Drop-Down_Options'!$B$28)</f>
        <v/>
      </c>
      <c r="M18" s="737"/>
      <c r="N18" s="738"/>
      <c r="O18" s="736" t="str">
        <f>CHOOSE('Budget Period 1'!O18,"",'Drop-Down_Options'!$B$35,'Drop-Down_Options'!$B$36,"Classified","LTE")</f>
        <v/>
      </c>
      <c r="P18" s="737"/>
      <c r="Q18" s="737"/>
      <c r="R18" s="737"/>
      <c r="S18" s="737"/>
      <c r="T18" s="738"/>
      <c r="U18" s="742">
        <f>'Budget Period 1'!U18*(1+IF(L18="PI",Data_SalaryInflationRatePI,Data_SalaryInflationRate))</f>
        <v>0</v>
      </c>
      <c r="V18" s="743"/>
      <c r="W18" s="743"/>
      <c r="X18" s="744"/>
      <c r="Y18" s="321">
        <v>1</v>
      </c>
      <c r="Z18" s="322"/>
      <c r="AA18" s="320" t="str">
        <f t="shared" si="0"/>
        <v/>
      </c>
      <c r="AB18" s="390"/>
      <c r="AC18" s="392"/>
      <c r="AD18" s="495"/>
      <c r="AE18" s="496"/>
      <c r="AF18" s="496"/>
      <c r="AG18" s="500">
        <f t="shared" si="1"/>
        <v>0</v>
      </c>
      <c r="AH18" s="501"/>
      <c r="AI18" s="483">
        <f>(IF(OR('Budget Period 1'!L18&lt;2,'Budget Period 1'!O18&lt;2),0,IF(OR('Budget Period 1'!O18=4,'Budget Period 1'!O18=5),U18*2080/12*AB18*AD18,(U18/(CHOOSE('Budget Period 1'!O18,0,9,12,0,0))*AB18*AD18))))</f>
        <v>0</v>
      </c>
      <c r="AJ18" s="484"/>
      <c r="AK18" s="484"/>
      <c r="AL18" s="499"/>
      <c r="AM18" s="497">
        <f>IF(OR('Budget Period 1'!L18&lt;2,'Budget Period 1'!O18&lt;2),0,IF('Budget Period 1'!L18=4,FringeRate_Y2_PostDoc,CHOOSE('Budget Period 1'!O18,0,FringeRate_Y2_Faculty,FringeRate_Y2_Faculty,FringeRate_Y2_Classified,FringeRate_Y2_LTE)))</f>
        <v>0</v>
      </c>
      <c r="AN18" s="498"/>
      <c r="AO18" s="489">
        <f t="shared" si="2"/>
        <v>0</v>
      </c>
      <c r="AP18" s="490"/>
      <c r="AQ18" s="483">
        <f t="shared" si="3"/>
        <v>0</v>
      </c>
      <c r="AR18" s="484"/>
      <c r="AS18" s="484"/>
      <c r="AT18" s="485"/>
      <c r="AU18" s="136"/>
      <c r="AV18" s="10"/>
    </row>
    <row r="19" spans="2:48" ht="18" customHeight="1" thickBot="1" x14ac:dyDescent="0.25">
      <c r="B19" s="10"/>
      <c r="C19" s="136"/>
      <c r="D19" s="136"/>
      <c r="E19" s="148" t="s">
        <v>99</v>
      </c>
      <c r="F19" s="730">
        <f>'Budget Period 1'!F19:K19</f>
        <v>0</v>
      </c>
      <c r="G19" s="731"/>
      <c r="H19" s="731"/>
      <c r="I19" s="731"/>
      <c r="J19" s="731"/>
      <c r="K19" s="732"/>
      <c r="L19" s="736" t="str">
        <f>CHOOSE('Budget Period 1'!L19,"",'Drop-Down_Options'!$B$25,'Drop-Down_Options'!$B$26,'Drop-Down_Options'!$B$27,'Drop-Down_Options'!$B$28)</f>
        <v/>
      </c>
      <c r="M19" s="737"/>
      <c r="N19" s="738"/>
      <c r="O19" s="736" t="str">
        <f>CHOOSE('Budget Period 1'!O19,"",'Drop-Down_Options'!$B$35,'Drop-Down_Options'!$B$36,"Classified","LTE")</f>
        <v/>
      </c>
      <c r="P19" s="737"/>
      <c r="Q19" s="737"/>
      <c r="R19" s="737"/>
      <c r="S19" s="737"/>
      <c r="T19" s="738"/>
      <c r="U19" s="742">
        <f>'Budget Period 1'!U19*(1+IF(L19="PI",Data_SalaryInflationRatePI,Data_SalaryInflationRate))</f>
        <v>0</v>
      </c>
      <c r="V19" s="743"/>
      <c r="W19" s="743"/>
      <c r="X19" s="744"/>
      <c r="Y19" s="321">
        <v>1</v>
      </c>
      <c r="Z19" s="322"/>
      <c r="AA19" s="320" t="str">
        <f t="shared" si="0"/>
        <v/>
      </c>
      <c r="AB19" s="390"/>
      <c r="AC19" s="392"/>
      <c r="AD19" s="495"/>
      <c r="AE19" s="496"/>
      <c r="AF19" s="496"/>
      <c r="AG19" s="500">
        <f t="shared" si="1"/>
        <v>0</v>
      </c>
      <c r="AH19" s="501"/>
      <c r="AI19" s="483">
        <f>(IF(OR('Budget Period 1'!L19&lt;2,'Budget Period 1'!O19&lt;2),0,IF(OR('Budget Period 1'!O19=4,'Budget Period 1'!O19=5),U19*2080/12*AB19*AD19,(U19/(CHOOSE('Budget Period 1'!O19,0,9,12,0,0))*AB19*AD19))))</f>
        <v>0</v>
      </c>
      <c r="AJ19" s="484"/>
      <c r="AK19" s="484"/>
      <c r="AL19" s="499"/>
      <c r="AM19" s="497">
        <f>IF(OR('Budget Period 1'!L19&lt;2,'Budget Period 1'!O19&lt;2),0,IF('Budget Period 1'!L19=4,FringeRate_Y2_PostDoc,CHOOSE('Budget Period 1'!O19,0,FringeRate_Y2_Faculty,FringeRate_Y2_Faculty,FringeRate_Y2_Classified,FringeRate_Y2_LTE)))</f>
        <v>0</v>
      </c>
      <c r="AN19" s="498"/>
      <c r="AO19" s="489">
        <f t="shared" si="2"/>
        <v>0</v>
      </c>
      <c r="AP19" s="490"/>
      <c r="AQ19" s="483">
        <f t="shared" si="3"/>
        <v>0</v>
      </c>
      <c r="AR19" s="484"/>
      <c r="AS19" s="484"/>
      <c r="AT19" s="485"/>
      <c r="AU19" s="136"/>
      <c r="AV19" s="10"/>
    </row>
    <row r="20" spans="2:48" ht="18" customHeight="1" thickBot="1" x14ac:dyDescent="0.25">
      <c r="B20" s="10"/>
      <c r="C20" s="136"/>
      <c r="D20" s="136"/>
      <c r="E20" s="148" t="s">
        <v>141</v>
      </c>
      <c r="F20" s="730">
        <f>'Budget Period 1'!F20:K20</f>
        <v>0</v>
      </c>
      <c r="G20" s="731"/>
      <c r="H20" s="731"/>
      <c r="I20" s="731"/>
      <c r="J20" s="731"/>
      <c r="K20" s="732"/>
      <c r="L20" s="736" t="str">
        <f>CHOOSE('Budget Period 1'!L20,"",'Drop-Down_Options'!$B$25,'Drop-Down_Options'!$B$26,'Drop-Down_Options'!$B$27,'Drop-Down_Options'!$B$28)</f>
        <v/>
      </c>
      <c r="M20" s="737"/>
      <c r="N20" s="738"/>
      <c r="O20" s="736" t="str">
        <f>CHOOSE('Budget Period 1'!O20,"",'Drop-Down_Options'!$B$35,'Drop-Down_Options'!$B$36,"Classified","LTE")</f>
        <v/>
      </c>
      <c r="P20" s="737"/>
      <c r="Q20" s="737"/>
      <c r="R20" s="737"/>
      <c r="S20" s="737"/>
      <c r="T20" s="738"/>
      <c r="U20" s="742">
        <f>'Budget Period 1'!U20*(1+IF(L20="PI",Data_SalaryInflationRatePI,Data_SalaryInflationRate))</f>
        <v>0</v>
      </c>
      <c r="V20" s="743"/>
      <c r="W20" s="743"/>
      <c r="X20" s="744"/>
      <c r="Y20" s="321">
        <v>1</v>
      </c>
      <c r="Z20" s="322"/>
      <c r="AA20" s="320" t="str">
        <f t="shared" si="0"/>
        <v/>
      </c>
      <c r="AB20" s="390"/>
      <c r="AC20" s="392"/>
      <c r="AD20" s="495"/>
      <c r="AE20" s="496"/>
      <c r="AF20" s="496"/>
      <c r="AG20" s="500">
        <f t="shared" si="1"/>
        <v>0</v>
      </c>
      <c r="AH20" s="501"/>
      <c r="AI20" s="483">
        <f>(IF(OR('Budget Period 1'!L20&lt;2,'Budget Period 1'!O20&lt;2),0,IF(OR('Budget Period 1'!O20=4,'Budget Period 1'!O20=5),U20*2080/12*AB20*AD20,(U20/(CHOOSE('Budget Period 1'!O20,0,9,12,0,0))*AB20*AD20))))</f>
        <v>0</v>
      </c>
      <c r="AJ20" s="484"/>
      <c r="AK20" s="484"/>
      <c r="AL20" s="499"/>
      <c r="AM20" s="497">
        <f>IF(OR('Budget Period 1'!L20&lt;2,'Budget Period 1'!O20&lt;2),0,IF('Budget Period 1'!L20=4,FringeRate_Y2_PostDoc,CHOOSE('Budget Period 1'!O20,0,FringeRate_Y2_Faculty,FringeRate_Y2_Faculty,FringeRate_Y2_Classified,FringeRate_Y2_LTE)))</f>
        <v>0</v>
      </c>
      <c r="AN20" s="498"/>
      <c r="AO20" s="489">
        <f t="shared" si="2"/>
        <v>0</v>
      </c>
      <c r="AP20" s="490"/>
      <c r="AQ20" s="483">
        <f t="shared" si="3"/>
        <v>0</v>
      </c>
      <c r="AR20" s="484"/>
      <c r="AS20" s="484"/>
      <c r="AT20" s="485"/>
      <c r="AU20" s="136"/>
      <c r="AV20" s="10"/>
    </row>
    <row r="21" spans="2:48" ht="18" customHeight="1" thickBot="1" x14ac:dyDescent="0.25">
      <c r="B21" s="10"/>
      <c r="C21" s="136"/>
      <c r="D21" s="136"/>
      <c r="E21" s="148" t="s">
        <v>100</v>
      </c>
      <c r="F21" s="730">
        <f>'Budget Period 1'!F21:K21</f>
        <v>0</v>
      </c>
      <c r="G21" s="731"/>
      <c r="H21" s="731"/>
      <c r="I21" s="731"/>
      <c r="J21" s="731"/>
      <c r="K21" s="732"/>
      <c r="L21" s="736" t="str">
        <f>CHOOSE('Budget Period 1'!L21,"",'Drop-Down_Options'!$B$25,'Drop-Down_Options'!$B$26,'Drop-Down_Options'!$B$27,'Drop-Down_Options'!$B$28)</f>
        <v/>
      </c>
      <c r="M21" s="737"/>
      <c r="N21" s="738"/>
      <c r="O21" s="736" t="str">
        <f>CHOOSE('Budget Period 1'!O21,"",'Drop-Down_Options'!$B$35,'Drop-Down_Options'!$B$36,"Classified","LTE")</f>
        <v/>
      </c>
      <c r="P21" s="737"/>
      <c r="Q21" s="737"/>
      <c r="R21" s="737"/>
      <c r="S21" s="737"/>
      <c r="T21" s="738"/>
      <c r="U21" s="742">
        <f>'Budget Period 1'!U21*(1+IF(L21="PI",Data_SalaryInflationRatePI,Data_SalaryInflationRate))</f>
        <v>0</v>
      </c>
      <c r="V21" s="743"/>
      <c r="W21" s="743"/>
      <c r="X21" s="744"/>
      <c r="Y21" s="321">
        <v>1</v>
      </c>
      <c r="Z21" s="322"/>
      <c r="AA21" s="320" t="str">
        <f t="shared" si="0"/>
        <v/>
      </c>
      <c r="AB21" s="390"/>
      <c r="AC21" s="392"/>
      <c r="AD21" s="495"/>
      <c r="AE21" s="496"/>
      <c r="AF21" s="496"/>
      <c r="AG21" s="500">
        <f t="shared" si="1"/>
        <v>0</v>
      </c>
      <c r="AH21" s="501"/>
      <c r="AI21" s="483">
        <f>(IF(OR('Budget Period 1'!L21&lt;2,'Budget Period 1'!O21&lt;2),0,IF(OR('Budget Period 1'!O21=4,'Budget Period 1'!O21=5),U21*2080/12*AB21*AD21,(U21/(CHOOSE('Budget Period 1'!O21,0,9,12,0,0))*AB21*AD21))))</f>
        <v>0</v>
      </c>
      <c r="AJ21" s="484"/>
      <c r="AK21" s="484"/>
      <c r="AL21" s="499"/>
      <c r="AM21" s="497">
        <f>IF(OR('Budget Period 1'!L21&lt;2,'Budget Period 1'!O21&lt;2),0,IF('Budget Period 1'!L21=4,FringeRate_Y2_PostDoc,CHOOSE('Budget Period 1'!O21,0,FringeRate_Y2_Faculty,FringeRate_Y2_Faculty,FringeRate_Y2_Classified,FringeRate_Y2_LTE)))</f>
        <v>0</v>
      </c>
      <c r="AN21" s="498"/>
      <c r="AO21" s="489">
        <f t="shared" si="2"/>
        <v>0</v>
      </c>
      <c r="AP21" s="490"/>
      <c r="AQ21" s="483">
        <f t="shared" si="3"/>
        <v>0</v>
      </c>
      <c r="AR21" s="484"/>
      <c r="AS21" s="484"/>
      <c r="AT21" s="485"/>
      <c r="AU21" s="136"/>
      <c r="AV21" s="10"/>
    </row>
    <row r="22" spans="2:48" ht="18" customHeight="1" thickBot="1" x14ac:dyDescent="0.25">
      <c r="B22" s="10"/>
      <c r="C22" s="136"/>
      <c r="D22" s="136"/>
      <c r="E22" s="148" t="s">
        <v>101</v>
      </c>
      <c r="F22" s="730">
        <f>'Budget Period 1'!F22:K22</f>
        <v>0</v>
      </c>
      <c r="G22" s="731"/>
      <c r="H22" s="731"/>
      <c r="I22" s="731"/>
      <c r="J22" s="731"/>
      <c r="K22" s="732"/>
      <c r="L22" s="736" t="str">
        <f>CHOOSE('Budget Period 1'!L22,"",'Drop-Down_Options'!$B$25,'Drop-Down_Options'!$B$26,'Drop-Down_Options'!$B$27,'Drop-Down_Options'!$B$28)</f>
        <v/>
      </c>
      <c r="M22" s="737"/>
      <c r="N22" s="738"/>
      <c r="O22" s="736" t="str">
        <f>CHOOSE('Budget Period 1'!O22,"",'Drop-Down_Options'!$B$35,'Drop-Down_Options'!$B$36,"Classified","LTE")</f>
        <v/>
      </c>
      <c r="P22" s="737"/>
      <c r="Q22" s="737"/>
      <c r="R22" s="737"/>
      <c r="S22" s="737"/>
      <c r="T22" s="738"/>
      <c r="U22" s="742">
        <f>'Budget Period 1'!U22*(1+IF(L22="PI",Data_SalaryInflationRatePI,Data_SalaryInflationRate))</f>
        <v>0</v>
      </c>
      <c r="V22" s="743"/>
      <c r="W22" s="743"/>
      <c r="X22" s="744"/>
      <c r="Y22" s="321">
        <v>1</v>
      </c>
      <c r="Z22" s="322"/>
      <c r="AA22" s="320" t="str">
        <f t="shared" si="0"/>
        <v/>
      </c>
      <c r="AB22" s="390"/>
      <c r="AC22" s="392"/>
      <c r="AD22" s="495"/>
      <c r="AE22" s="496"/>
      <c r="AF22" s="496"/>
      <c r="AG22" s="500">
        <f t="shared" si="1"/>
        <v>0</v>
      </c>
      <c r="AH22" s="501"/>
      <c r="AI22" s="483">
        <f>(IF(OR('Budget Period 1'!L22&lt;2,'Budget Period 1'!O22&lt;2),0,IF(OR('Budget Period 1'!O22=4,'Budget Period 1'!O22=5),U22*2080/12*AB22*AD22,(U22/(CHOOSE('Budget Period 1'!O22,0,9,12,0,0))*AB22*AD22))))</f>
        <v>0</v>
      </c>
      <c r="AJ22" s="484"/>
      <c r="AK22" s="484"/>
      <c r="AL22" s="499"/>
      <c r="AM22" s="497">
        <f>IF(OR('Budget Period 1'!L22&lt;2,'Budget Period 1'!O22&lt;2),0,IF('Budget Period 1'!L22=4,FringeRate_Y2_PostDoc,CHOOSE('Budget Period 1'!O22,0,FringeRate_Y2_Faculty,FringeRate_Y2_Faculty,FringeRate_Y2_Classified,FringeRate_Y2_LTE)))</f>
        <v>0</v>
      </c>
      <c r="AN22" s="498"/>
      <c r="AO22" s="489">
        <f t="shared" si="2"/>
        <v>0</v>
      </c>
      <c r="AP22" s="490"/>
      <c r="AQ22" s="483">
        <f t="shared" si="3"/>
        <v>0</v>
      </c>
      <c r="AR22" s="484"/>
      <c r="AS22" s="484"/>
      <c r="AT22" s="485"/>
      <c r="AU22" s="136"/>
      <c r="AV22" s="10"/>
    </row>
    <row r="23" spans="2:48" ht="18" customHeight="1" thickBot="1" x14ac:dyDescent="0.25">
      <c r="B23" s="10"/>
      <c r="C23" s="136"/>
      <c r="D23" s="136"/>
      <c r="E23" s="148" t="s">
        <v>102</v>
      </c>
      <c r="F23" s="730">
        <f>'Budget Period 1'!F23:K23</f>
        <v>0</v>
      </c>
      <c r="G23" s="731"/>
      <c r="H23" s="731"/>
      <c r="I23" s="731"/>
      <c r="J23" s="731"/>
      <c r="K23" s="732"/>
      <c r="L23" s="736" t="str">
        <f>CHOOSE('Budget Period 1'!L23,"",'Drop-Down_Options'!$B$25,'Drop-Down_Options'!$B$26,'Drop-Down_Options'!$B$27,'Drop-Down_Options'!$B$28)</f>
        <v/>
      </c>
      <c r="M23" s="737"/>
      <c r="N23" s="738"/>
      <c r="O23" s="736" t="str">
        <f>CHOOSE('Budget Period 1'!O23,"",'Drop-Down_Options'!$B$35,'Drop-Down_Options'!$B$36,"Classified","LTE")</f>
        <v/>
      </c>
      <c r="P23" s="737"/>
      <c r="Q23" s="737"/>
      <c r="R23" s="737"/>
      <c r="S23" s="737"/>
      <c r="T23" s="738"/>
      <c r="U23" s="742">
        <f>'Budget Period 1'!U23*(1+IF(L23="PI",Data_SalaryInflationRatePI,Data_SalaryInflationRate))</f>
        <v>0</v>
      </c>
      <c r="V23" s="743"/>
      <c r="W23" s="743"/>
      <c r="X23" s="744"/>
      <c r="Y23" s="321">
        <v>1</v>
      </c>
      <c r="Z23" s="322"/>
      <c r="AA23" s="320" t="str">
        <f t="shared" si="0"/>
        <v/>
      </c>
      <c r="AB23" s="390"/>
      <c r="AC23" s="392"/>
      <c r="AD23" s="495"/>
      <c r="AE23" s="496"/>
      <c r="AF23" s="496"/>
      <c r="AG23" s="500">
        <f t="shared" si="1"/>
        <v>0</v>
      </c>
      <c r="AH23" s="501"/>
      <c r="AI23" s="483">
        <f>(IF(OR('Budget Period 1'!L23&lt;2,'Budget Period 1'!O23&lt;2),0,IF(OR('Budget Period 1'!O23=4,'Budget Period 1'!O23=5),U23*2080/12*AB23*AD23,(U23/(CHOOSE('Budget Period 1'!O23,0,9,12,0,0))*AB23*AD23))))</f>
        <v>0</v>
      </c>
      <c r="AJ23" s="484"/>
      <c r="AK23" s="484"/>
      <c r="AL23" s="499"/>
      <c r="AM23" s="497">
        <f>IF(OR('Budget Period 1'!L23&lt;2,'Budget Period 1'!O23&lt;2),0,IF('Budget Period 1'!L23=4,FringeRate_Y2_PostDoc,CHOOSE('Budget Period 1'!O23,0,FringeRate_Y2_Faculty,FringeRate_Y2_Faculty,FringeRate_Y2_Classified,FringeRate_Y2_LTE)))</f>
        <v>0</v>
      </c>
      <c r="AN23" s="498"/>
      <c r="AO23" s="489">
        <f t="shared" si="2"/>
        <v>0</v>
      </c>
      <c r="AP23" s="490"/>
      <c r="AQ23" s="483">
        <f t="shared" si="3"/>
        <v>0</v>
      </c>
      <c r="AR23" s="484"/>
      <c r="AS23" s="484"/>
      <c r="AT23" s="485"/>
      <c r="AU23" s="136"/>
      <c r="AV23" s="10"/>
    </row>
    <row r="24" spans="2:48" ht="18" customHeight="1" thickBot="1" x14ac:dyDescent="0.25">
      <c r="B24" s="10"/>
      <c r="C24" s="136"/>
      <c r="D24" s="136"/>
      <c r="E24" s="148" t="s">
        <v>103</v>
      </c>
      <c r="F24" s="730">
        <f>'Budget Period 1'!F24:K24</f>
        <v>0</v>
      </c>
      <c r="G24" s="731"/>
      <c r="H24" s="731"/>
      <c r="I24" s="731"/>
      <c r="J24" s="731"/>
      <c r="K24" s="732"/>
      <c r="L24" s="736" t="str">
        <f>CHOOSE('Budget Period 1'!L24,"",'Drop-Down_Options'!$B$25,'Drop-Down_Options'!$B$26,'Drop-Down_Options'!$B$27,'Drop-Down_Options'!$B$28)</f>
        <v/>
      </c>
      <c r="M24" s="737"/>
      <c r="N24" s="738"/>
      <c r="O24" s="736" t="str">
        <f>CHOOSE('Budget Period 1'!O24,"",'Drop-Down_Options'!$B$35,'Drop-Down_Options'!$B$36,"Classified","LTE")</f>
        <v/>
      </c>
      <c r="P24" s="737"/>
      <c r="Q24" s="737"/>
      <c r="R24" s="737"/>
      <c r="S24" s="737"/>
      <c r="T24" s="738"/>
      <c r="U24" s="742">
        <f>'Budget Period 1'!U24*(1+IF(L24="PI",Data_SalaryInflationRatePI,Data_SalaryInflationRate))</f>
        <v>0</v>
      </c>
      <c r="V24" s="743"/>
      <c r="W24" s="743"/>
      <c r="X24" s="744"/>
      <c r="Y24" s="321">
        <v>1</v>
      </c>
      <c r="Z24" s="322"/>
      <c r="AA24" s="320" t="str">
        <f t="shared" si="0"/>
        <v/>
      </c>
      <c r="AB24" s="390"/>
      <c r="AC24" s="392"/>
      <c r="AD24" s="495"/>
      <c r="AE24" s="496"/>
      <c r="AF24" s="496"/>
      <c r="AG24" s="500">
        <f t="shared" si="1"/>
        <v>0</v>
      </c>
      <c r="AH24" s="501"/>
      <c r="AI24" s="483">
        <f>(IF(OR('Budget Period 1'!L24&lt;2,'Budget Period 1'!O24&lt;2),0,IF(OR('Budget Period 1'!O24=4,'Budget Period 1'!O24=5),U24*2080/12*AB24*AD24,(U24/(CHOOSE('Budget Period 1'!O24,0,9,12,0,0))*AB24*AD24))))</f>
        <v>0</v>
      </c>
      <c r="AJ24" s="484"/>
      <c r="AK24" s="484"/>
      <c r="AL24" s="499"/>
      <c r="AM24" s="497">
        <f>IF(OR('Budget Period 1'!L24&lt;2,'Budget Period 1'!O24&lt;2),0,IF('Budget Period 1'!L24=4,FringeRate_Y2_PostDoc,CHOOSE('Budget Period 1'!O24,0,FringeRate_Y2_Faculty,FringeRate_Y2_Faculty,FringeRate_Y2_Classified,FringeRate_Y2_LTE)))</f>
        <v>0</v>
      </c>
      <c r="AN24" s="498"/>
      <c r="AO24" s="489">
        <f t="shared" si="2"/>
        <v>0</v>
      </c>
      <c r="AP24" s="490"/>
      <c r="AQ24" s="483">
        <f t="shared" si="3"/>
        <v>0</v>
      </c>
      <c r="AR24" s="484"/>
      <c r="AS24" s="484"/>
      <c r="AT24" s="485"/>
      <c r="AU24" s="136"/>
      <c r="AV24" s="10"/>
    </row>
    <row r="25" spans="2:48" ht="18" customHeight="1" thickBot="1" x14ac:dyDescent="0.25">
      <c r="B25" s="10"/>
      <c r="C25" s="136"/>
      <c r="D25" s="136"/>
      <c r="E25" s="148" t="s">
        <v>104</v>
      </c>
      <c r="F25" s="730">
        <f>'Budget Period 1'!F25:K25</f>
        <v>0</v>
      </c>
      <c r="G25" s="731"/>
      <c r="H25" s="731"/>
      <c r="I25" s="731"/>
      <c r="J25" s="731"/>
      <c r="K25" s="732"/>
      <c r="L25" s="736" t="str">
        <f>CHOOSE('Budget Period 1'!L25,"",'Drop-Down_Options'!$B$25,'Drop-Down_Options'!$B$26,'Drop-Down_Options'!$B$27,'Drop-Down_Options'!$B$28)</f>
        <v/>
      </c>
      <c r="M25" s="737"/>
      <c r="N25" s="738"/>
      <c r="O25" s="736" t="str">
        <f>CHOOSE('Budget Period 1'!O25,"",'Drop-Down_Options'!$B$35,'Drop-Down_Options'!$B$36,"Classified","LTE")</f>
        <v/>
      </c>
      <c r="P25" s="737"/>
      <c r="Q25" s="737"/>
      <c r="R25" s="737"/>
      <c r="S25" s="737"/>
      <c r="T25" s="738"/>
      <c r="U25" s="742">
        <f>'Budget Period 1'!U25*(1+IF(L25="PI",Data_SalaryInflationRatePI,Data_SalaryInflationRate))</f>
        <v>0</v>
      </c>
      <c r="V25" s="743"/>
      <c r="W25" s="743"/>
      <c r="X25" s="744"/>
      <c r="Y25" s="321">
        <v>1</v>
      </c>
      <c r="Z25" s="322"/>
      <c r="AA25" s="320" t="str">
        <f t="shared" si="0"/>
        <v/>
      </c>
      <c r="AB25" s="390"/>
      <c r="AC25" s="392"/>
      <c r="AD25" s="495"/>
      <c r="AE25" s="496"/>
      <c r="AF25" s="496"/>
      <c r="AG25" s="500">
        <f t="shared" si="1"/>
        <v>0</v>
      </c>
      <c r="AH25" s="501"/>
      <c r="AI25" s="483">
        <f>(IF(OR('Budget Period 1'!L25&lt;2,'Budget Period 1'!O25&lt;2),0,IF(OR('Budget Period 1'!O25=4,'Budget Period 1'!O25=5),U25*2080/12*AB25*AD25,(U25/(CHOOSE('Budget Period 1'!O25,0,9,12,0,0))*AB25*AD25))))</f>
        <v>0</v>
      </c>
      <c r="AJ25" s="484"/>
      <c r="AK25" s="484"/>
      <c r="AL25" s="499"/>
      <c r="AM25" s="497">
        <f>IF(OR('Budget Period 1'!L25&lt;2,'Budget Period 1'!O25&lt;2),0,IF('Budget Period 1'!L25=4,FringeRate_Y2_PostDoc,CHOOSE('Budget Period 1'!O25,0,FringeRate_Y2_Faculty,FringeRate_Y2_Faculty,FringeRate_Y2_Classified,FringeRate_Y2_LTE)))</f>
        <v>0</v>
      </c>
      <c r="AN25" s="498"/>
      <c r="AO25" s="489">
        <f t="shared" si="2"/>
        <v>0</v>
      </c>
      <c r="AP25" s="490"/>
      <c r="AQ25" s="483">
        <f t="shared" si="3"/>
        <v>0</v>
      </c>
      <c r="AR25" s="484"/>
      <c r="AS25" s="484"/>
      <c r="AT25" s="485"/>
      <c r="AU25" s="136"/>
      <c r="AV25" s="10"/>
    </row>
    <row r="26" spans="2:48" ht="18" customHeight="1" thickBot="1" x14ac:dyDescent="0.25">
      <c r="B26" s="10"/>
      <c r="C26" s="136"/>
      <c r="D26" s="136"/>
      <c r="E26" s="148" t="s">
        <v>105</v>
      </c>
      <c r="F26" s="730">
        <f>'Budget Period 1'!F26:K26</f>
        <v>0</v>
      </c>
      <c r="G26" s="731"/>
      <c r="H26" s="731"/>
      <c r="I26" s="731"/>
      <c r="J26" s="731"/>
      <c r="K26" s="732"/>
      <c r="L26" s="736" t="str">
        <f>CHOOSE('Budget Period 1'!L26,"",'Drop-Down_Options'!$B$25,'Drop-Down_Options'!$B$26,'Drop-Down_Options'!$B$27,'Drop-Down_Options'!$B$28)</f>
        <v/>
      </c>
      <c r="M26" s="737"/>
      <c r="N26" s="738"/>
      <c r="O26" s="736" t="str">
        <f>CHOOSE('Budget Period 1'!O26,"",'Drop-Down_Options'!$B$35,'Drop-Down_Options'!$B$36,"Classified","LTE")</f>
        <v/>
      </c>
      <c r="P26" s="737"/>
      <c r="Q26" s="737"/>
      <c r="R26" s="737"/>
      <c r="S26" s="737"/>
      <c r="T26" s="738"/>
      <c r="U26" s="742">
        <f>'Budget Period 1'!U26*(1+IF(L26="PI",Data_SalaryInflationRatePI,Data_SalaryInflationRate))</f>
        <v>0</v>
      </c>
      <c r="V26" s="743"/>
      <c r="W26" s="743"/>
      <c r="X26" s="744"/>
      <c r="Y26" s="321">
        <v>1</v>
      </c>
      <c r="Z26" s="322"/>
      <c r="AA26" s="320" t="str">
        <f t="shared" si="0"/>
        <v/>
      </c>
      <c r="AB26" s="390"/>
      <c r="AC26" s="392"/>
      <c r="AD26" s="495"/>
      <c r="AE26" s="496"/>
      <c r="AF26" s="496"/>
      <c r="AG26" s="500">
        <f t="shared" si="1"/>
        <v>0</v>
      </c>
      <c r="AH26" s="501"/>
      <c r="AI26" s="483">
        <f>(IF(OR('Budget Period 1'!L26&lt;2,'Budget Period 1'!O26&lt;2),0,IF(OR('Budget Period 1'!O26=4,'Budget Period 1'!O26=5),U26*2080/12*AB26*AD26,(U26/(CHOOSE('Budget Period 1'!O26,0,9,12,0,0))*AB26*AD26))))</f>
        <v>0</v>
      </c>
      <c r="AJ26" s="484"/>
      <c r="AK26" s="484"/>
      <c r="AL26" s="499"/>
      <c r="AM26" s="497">
        <f>IF(OR('Budget Period 1'!L26&lt;2,'Budget Period 1'!O26&lt;2),0,IF('Budget Period 1'!L26=4,FringeRate_Y2_PostDoc,CHOOSE('Budget Period 1'!O26,0,FringeRate_Y2_Faculty,FringeRate_Y2_Faculty,FringeRate_Y2_Classified,FringeRate_Y2_LTE)))</f>
        <v>0</v>
      </c>
      <c r="AN26" s="498"/>
      <c r="AO26" s="489">
        <f t="shared" si="2"/>
        <v>0</v>
      </c>
      <c r="AP26" s="490"/>
      <c r="AQ26" s="483">
        <f t="shared" si="3"/>
        <v>0</v>
      </c>
      <c r="AR26" s="484"/>
      <c r="AS26" s="484"/>
      <c r="AT26" s="485"/>
      <c r="AU26" s="136"/>
      <c r="AV26" s="10"/>
    </row>
    <row r="27" spans="2:48" ht="18" customHeight="1" thickBot="1" x14ac:dyDescent="0.25">
      <c r="B27" s="10"/>
      <c r="C27" s="136"/>
      <c r="D27" s="136"/>
      <c r="E27" s="148" t="s">
        <v>106</v>
      </c>
      <c r="F27" s="730">
        <f>'Budget Period 1'!F27:K27</f>
        <v>0</v>
      </c>
      <c r="G27" s="731"/>
      <c r="H27" s="731"/>
      <c r="I27" s="731"/>
      <c r="J27" s="731"/>
      <c r="K27" s="732"/>
      <c r="L27" s="736" t="str">
        <f>CHOOSE('Budget Period 1'!L27,"",'Drop-Down_Options'!$B$25,'Drop-Down_Options'!$B$26,'Drop-Down_Options'!$B$27,'Drop-Down_Options'!$B$28)</f>
        <v/>
      </c>
      <c r="M27" s="737"/>
      <c r="N27" s="738"/>
      <c r="O27" s="736" t="str">
        <f>CHOOSE('Budget Period 1'!O27,"",'Drop-Down_Options'!$B$35,'Drop-Down_Options'!$B$36,"Classified","LTE")</f>
        <v/>
      </c>
      <c r="P27" s="737"/>
      <c r="Q27" s="737"/>
      <c r="R27" s="737"/>
      <c r="S27" s="737"/>
      <c r="T27" s="738"/>
      <c r="U27" s="742">
        <f>'Budget Period 1'!U27*(1+IF(L27="PI",Data_SalaryInflationRatePI,Data_SalaryInflationRate))</f>
        <v>0</v>
      </c>
      <c r="V27" s="743"/>
      <c r="W27" s="743"/>
      <c r="X27" s="744"/>
      <c r="Y27" s="321">
        <v>1</v>
      </c>
      <c r="Z27" s="322"/>
      <c r="AA27" s="320" t="str">
        <f t="shared" si="0"/>
        <v/>
      </c>
      <c r="AB27" s="390"/>
      <c r="AC27" s="392"/>
      <c r="AD27" s="495"/>
      <c r="AE27" s="496"/>
      <c r="AF27" s="496"/>
      <c r="AG27" s="500">
        <f t="shared" si="1"/>
        <v>0</v>
      </c>
      <c r="AH27" s="501"/>
      <c r="AI27" s="483">
        <f>(IF(OR('Budget Period 1'!L27&lt;2,'Budget Period 1'!O27&lt;2),0,IF(OR('Budget Period 1'!O27=4,'Budget Period 1'!O27=5),U27*2080/12*AB27*AD27,(U27/(CHOOSE('Budget Period 1'!O27,0,9,12,0,0))*AB27*AD27))))</f>
        <v>0</v>
      </c>
      <c r="AJ27" s="484"/>
      <c r="AK27" s="484"/>
      <c r="AL27" s="499"/>
      <c r="AM27" s="497">
        <f>IF(OR('Budget Period 1'!L27&lt;2,'Budget Period 1'!O27&lt;2),0,IF('Budget Period 1'!L27=4,FringeRate_Y2_PostDoc,CHOOSE('Budget Period 1'!O27,0,FringeRate_Y2_Faculty,FringeRate_Y2_Faculty,FringeRate_Y2_Classified,FringeRate_Y2_LTE)))</f>
        <v>0</v>
      </c>
      <c r="AN27" s="498"/>
      <c r="AO27" s="489">
        <f t="shared" si="2"/>
        <v>0</v>
      </c>
      <c r="AP27" s="490"/>
      <c r="AQ27" s="483">
        <f t="shared" si="3"/>
        <v>0</v>
      </c>
      <c r="AR27" s="484"/>
      <c r="AS27" s="484"/>
      <c r="AT27" s="485"/>
      <c r="AU27" s="136"/>
      <c r="AV27" s="10"/>
    </row>
    <row r="28" spans="2:48" ht="18" customHeight="1" thickBot="1" x14ac:dyDescent="0.25">
      <c r="B28" s="10"/>
      <c r="C28" s="136"/>
      <c r="D28" s="136"/>
      <c r="E28" s="148" t="s">
        <v>107</v>
      </c>
      <c r="F28" s="730">
        <f>'Budget Period 1'!F28:K28</f>
        <v>0</v>
      </c>
      <c r="G28" s="731"/>
      <c r="H28" s="731"/>
      <c r="I28" s="731"/>
      <c r="J28" s="731"/>
      <c r="K28" s="732"/>
      <c r="L28" s="736" t="str">
        <f>CHOOSE('Budget Period 1'!L28,"",'Drop-Down_Options'!$B$25,'Drop-Down_Options'!$B$26,'Drop-Down_Options'!$B$27,'Drop-Down_Options'!$B$28)</f>
        <v/>
      </c>
      <c r="M28" s="737"/>
      <c r="N28" s="738"/>
      <c r="O28" s="736" t="str">
        <f>CHOOSE('Budget Period 1'!O28,"",'Drop-Down_Options'!$B$35,'Drop-Down_Options'!$B$36,"Classified","LTE")</f>
        <v/>
      </c>
      <c r="P28" s="737"/>
      <c r="Q28" s="737"/>
      <c r="R28" s="737"/>
      <c r="S28" s="737"/>
      <c r="T28" s="738"/>
      <c r="U28" s="742">
        <f>'Budget Period 1'!U28*(1+IF(L28="PI",Data_SalaryInflationRatePI,Data_SalaryInflationRate))</f>
        <v>0</v>
      </c>
      <c r="V28" s="743"/>
      <c r="W28" s="743"/>
      <c r="X28" s="744"/>
      <c r="Y28" s="321">
        <v>1</v>
      </c>
      <c r="Z28" s="322"/>
      <c r="AA28" s="320" t="str">
        <f t="shared" si="0"/>
        <v/>
      </c>
      <c r="AB28" s="390"/>
      <c r="AC28" s="392"/>
      <c r="AD28" s="495"/>
      <c r="AE28" s="496"/>
      <c r="AF28" s="496"/>
      <c r="AG28" s="500">
        <f t="shared" si="1"/>
        <v>0</v>
      </c>
      <c r="AH28" s="501"/>
      <c r="AI28" s="483">
        <f>(IF(OR('Budget Period 1'!L28&lt;2,'Budget Period 1'!O28&lt;2),0,IF(OR('Budget Period 1'!O28=4,'Budget Period 1'!O28=5),U28*2080/12*AB28*AD28,(U28/(CHOOSE('Budget Period 1'!O28,0,9,12,0,0))*AB28*AD28))))</f>
        <v>0</v>
      </c>
      <c r="AJ28" s="484"/>
      <c r="AK28" s="484"/>
      <c r="AL28" s="499"/>
      <c r="AM28" s="497">
        <f>IF(OR('Budget Period 1'!L28&lt;2,'Budget Period 1'!O28&lt;2),0,IF('Budget Period 1'!L28=4,FringeRate_Y2_PostDoc,CHOOSE('Budget Period 1'!O28,0,FringeRate_Y2_Faculty,FringeRate_Y2_Faculty,FringeRate_Y2_Classified,FringeRate_Y2_LTE)))</f>
        <v>0</v>
      </c>
      <c r="AN28" s="498"/>
      <c r="AO28" s="489">
        <f t="shared" si="2"/>
        <v>0</v>
      </c>
      <c r="AP28" s="490"/>
      <c r="AQ28" s="483">
        <f t="shared" si="3"/>
        <v>0</v>
      </c>
      <c r="AR28" s="484"/>
      <c r="AS28" s="484"/>
      <c r="AT28" s="485"/>
      <c r="AU28" s="136"/>
      <c r="AV28" s="10"/>
    </row>
    <row r="29" spans="2:48" ht="18" customHeight="1" thickBot="1" x14ac:dyDescent="0.25">
      <c r="B29" s="10"/>
      <c r="C29" s="136"/>
      <c r="D29" s="136"/>
      <c r="E29" s="148" t="s">
        <v>108</v>
      </c>
      <c r="F29" s="730">
        <f>'Budget Period 1'!F29:K29</f>
        <v>0</v>
      </c>
      <c r="G29" s="731"/>
      <c r="H29" s="731"/>
      <c r="I29" s="731"/>
      <c r="J29" s="731"/>
      <c r="K29" s="732"/>
      <c r="L29" s="736" t="str">
        <f>CHOOSE('Budget Period 1'!L29,"",'Drop-Down_Options'!$B$25,'Drop-Down_Options'!$B$26,'Drop-Down_Options'!$B$27,'Drop-Down_Options'!$B$28)</f>
        <v/>
      </c>
      <c r="M29" s="737"/>
      <c r="N29" s="738"/>
      <c r="O29" s="736" t="str">
        <f>CHOOSE('Budget Period 1'!O29,"",'Drop-Down_Options'!$B$35,'Drop-Down_Options'!$B$36,"Classified","LTE")</f>
        <v/>
      </c>
      <c r="P29" s="737"/>
      <c r="Q29" s="737"/>
      <c r="R29" s="737"/>
      <c r="S29" s="737"/>
      <c r="T29" s="738"/>
      <c r="U29" s="742">
        <f>'Budget Period 1'!U29*(1+IF(L29="PI",Data_SalaryInflationRatePI,Data_SalaryInflationRate))</f>
        <v>0</v>
      </c>
      <c r="V29" s="743"/>
      <c r="W29" s="743"/>
      <c r="X29" s="744"/>
      <c r="Y29" s="321">
        <v>1</v>
      </c>
      <c r="Z29" s="322"/>
      <c r="AA29" s="320" t="str">
        <f t="shared" si="0"/>
        <v/>
      </c>
      <c r="AB29" s="390"/>
      <c r="AC29" s="392"/>
      <c r="AD29" s="495"/>
      <c r="AE29" s="496"/>
      <c r="AF29" s="496"/>
      <c r="AG29" s="500">
        <f t="shared" si="1"/>
        <v>0</v>
      </c>
      <c r="AH29" s="501"/>
      <c r="AI29" s="483">
        <f>(IF(OR('Budget Period 1'!L29&lt;2,'Budget Period 1'!O29&lt;2),0,IF(OR('Budget Period 1'!O29=4,'Budget Period 1'!O29=5),U29*2080/12*AB29*AD29,(U29/(CHOOSE('Budget Period 1'!O29,0,9,12,0,0))*AB29*AD29))))</f>
        <v>0</v>
      </c>
      <c r="AJ29" s="484"/>
      <c r="AK29" s="484"/>
      <c r="AL29" s="499"/>
      <c r="AM29" s="497">
        <f>IF(OR('Budget Period 1'!L29&lt;2,'Budget Period 1'!O29&lt;2),0,IF('Budget Period 1'!L29=4,FringeRate_Y2_PostDoc,CHOOSE('Budget Period 1'!O29,0,FringeRate_Y2_Faculty,FringeRate_Y2_Faculty,FringeRate_Y2_Classified,FringeRate_Y2_LTE)))</f>
        <v>0</v>
      </c>
      <c r="AN29" s="498"/>
      <c r="AO29" s="489">
        <f t="shared" si="2"/>
        <v>0</v>
      </c>
      <c r="AP29" s="490"/>
      <c r="AQ29" s="483">
        <f t="shared" si="3"/>
        <v>0</v>
      </c>
      <c r="AR29" s="484"/>
      <c r="AS29" s="484"/>
      <c r="AT29" s="485"/>
      <c r="AU29" s="136"/>
      <c r="AV29" s="10"/>
    </row>
    <row r="30" spans="2:48" ht="18" customHeight="1" thickBot="1" x14ac:dyDescent="0.25">
      <c r="B30" s="10"/>
      <c r="C30" s="136"/>
      <c r="D30" s="136"/>
      <c r="E30" s="148" t="s">
        <v>109</v>
      </c>
      <c r="F30" s="745">
        <f>'Budget Period 1'!F30:K30</f>
        <v>0</v>
      </c>
      <c r="G30" s="746"/>
      <c r="H30" s="746"/>
      <c r="I30" s="746"/>
      <c r="J30" s="746"/>
      <c r="K30" s="747"/>
      <c r="L30" s="748" t="str">
        <f>CHOOSE('Budget Period 1'!L30,"",'Drop-Down_Options'!$B$25,'Drop-Down_Options'!$B$26,'Drop-Down_Options'!$B$27,'Drop-Down_Options'!$B$28)</f>
        <v/>
      </c>
      <c r="M30" s="749"/>
      <c r="N30" s="750"/>
      <c r="O30" s="748" t="str">
        <f>CHOOSE('Budget Period 1'!O30,"",'Drop-Down_Options'!$B$35,'Drop-Down_Options'!$B$36,"Classified","LTE")</f>
        <v/>
      </c>
      <c r="P30" s="749"/>
      <c r="Q30" s="749"/>
      <c r="R30" s="749"/>
      <c r="S30" s="749"/>
      <c r="T30" s="750"/>
      <c r="U30" s="751">
        <f>'Budget Period 1'!U30*(1+IF(L30="PI",Data_SalaryInflationRatePI,Data_SalaryInflationRate))</f>
        <v>0</v>
      </c>
      <c r="V30" s="752"/>
      <c r="W30" s="752"/>
      <c r="X30" s="753"/>
      <c r="Y30" s="323">
        <v>1</v>
      </c>
      <c r="Z30" s="324"/>
      <c r="AA30" s="320" t="str">
        <f t="shared" si="0"/>
        <v/>
      </c>
      <c r="AB30" s="581"/>
      <c r="AC30" s="582"/>
      <c r="AD30" s="528"/>
      <c r="AE30" s="529"/>
      <c r="AF30" s="529"/>
      <c r="AG30" s="583">
        <f t="shared" si="1"/>
        <v>0</v>
      </c>
      <c r="AH30" s="584"/>
      <c r="AI30" s="506">
        <f>(IF(OR('Budget Period 1'!L30&lt;2,'Budget Period 1'!O30&lt;2),0,IF(OR('Budget Period 1'!O30=4,'Budget Period 1'!O30=5),U30*2080/12*AB30*AD30,(U30/(CHOOSE('Budget Period 1'!O30,0,9,12,0,0))*AB30*AD30))))</f>
        <v>0</v>
      </c>
      <c r="AJ30" s="507"/>
      <c r="AK30" s="507"/>
      <c r="AL30" s="530"/>
      <c r="AM30" s="504">
        <f>IF(OR('Budget Period 1'!L30&lt;2,'Budget Period 1'!O30&lt;2),0,IF('Budget Period 1'!L30=4,FringeRate_Y2_PostDoc,CHOOSE('Budget Period 1'!O30,0,FringeRate_Y2_Faculty,FringeRate_Y2_Faculty,FringeRate_Y2_Classified,FringeRate_Y2_LTE)))</f>
        <v>0</v>
      </c>
      <c r="AN30" s="505"/>
      <c r="AO30" s="491">
        <f t="shared" si="2"/>
        <v>0</v>
      </c>
      <c r="AP30" s="492"/>
      <c r="AQ30" s="506">
        <f t="shared" si="3"/>
        <v>0</v>
      </c>
      <c r="AR30" s="507"/>
      <c r="AS30" s="507"/>
      <c r="AT30" s="508"/>
      <c r="AU30" s="136"/>
      <c r="AV30" s="10"/>
    </row>
    <row r="31" spans="2:48" ht="13.5" thickBot="1" x14ac:dyDescent="0.25">
      <c r="B31" s="10"/>
      <c r="C31" s="136"/>
      <c r="D31" s="136"/>
      <c r="E31" s="136"/>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0"/>
    </row>
    <row r="32" spans="2:48" ht="13.5" thickBot="1" x14ac:dyDescent="0.25">
      <c r="B32" s="10"/>
      <c r="C32" s="149"/>
      <c r="D32" s="150"/>
      <c r="E32" s="150" t="s">
        <v>110</v>
      </c>
      <c r="F32" s="150"/>
      <c r="G32" s="150"/>
      <c r="H32" s="150"/>
      <c r="I32" s="150"/>
      <c r="J32" s="150"/>
      <c r="K32" s="150"/>
      <c r="L32" s="150"/>
      <c r="M32" s="150"/>
      <c r="N32" s="150"/>
      <c r="O32" s="150"/>
      <c r="P32" s="150"/>
      <c r="Q32" s="150"/>
      <c r="R32" s="150"/>
      <c r="S32" s="150"/>
      <c r="T32" s="150"/>
      <c r="U32" s="150"/>
      <c r="V32" s="150"/>
      <c r="W32" s="150"/>
      <c r="X32" s="150"/>
      <c r="Y32" s="150"/>
      <c r="Z32" s="150"/>
      <c r="AA32" s="150"/>
      <c r="AB32" s="150"/>
      <c r="AC32" s="150"/>
      <c r="AD32" s="150"/>
      <c r="AE32" s="150"/>
      <c r="AF32" s="150"/>
      <c r="AG32" s="150"/>
      <c r="AH32" s="150"/>
      <c r="AI32" s="772">
        <f>SUM(AI11:AL30)</f>
        <v>0</v>
      </c>
      <c r="AJ32" s="773"/>
      <c r="AK32" s="773"/>
      <c r="AL32" s="774"/>
      <c r="AM32" s="153"/>
      <c r="AN32" s="153"/>
      <c r="AO32" s="772">
        <f>SUM(AO11:AP30)</f>
        <v>0</v>
      </c>
      <c r="AP32" s="773"/>
      <c r="AQ32" s="772">
        <f>SUM(AQ11:AT30)</f>
        <v>0</v>
      </c>
      <c r="AR32" s="773"/>
      <c r="AS32" s="773"/>
      <c r="AT32" s="774"/>
      <c r="AU32" s="152"/>
      <c r="AV32" s="10"/>
    </row>
    <row r="33" spans="2:48" x14ac:dyDescent="0.2">
      <c r="B33" s="10"/>
      <c r="C33" s="136"/>
      <c r="D33" s="136"/>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0"/>
    </row>
    <row r="34" spans="2:48" ht="13.5" thickBot="1" x14ac:dyDescent="0.25">
      <c r="B34" s="10"/>
      <c r="C34" s="136"/>
      <c r="D34" s="141" t="s">
        <v>134</v>
      </c>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0"/>
    </row>
    <row r="35" spans="2:48" ht="28.5" customHeight="1" thickBot="1" x14ac:dyDescent="0.25">
      <c r="B35" s="10"/>
      <c r="C35" s="136"/>
      <c r="D35" s="136"/>
      <c r="E35" s="136"/>
      <c r="F35" s="521" t="s">
        <v>427</v>
      </c>
      <c r="G35" s="494"/>
      <c r="H35" s="494"/>
      <c r="I35" s="494"/>
      <c r="J35" s="494"/>
      <c r="K35" s="494"/>
      <c r="L35" s="494"/>
      <c r="M35" s="494"/>
      <c r="N35" s="494"/>
      <c r="O35" s="494"/>
      <c r="P35" s="494"/>
      <c r="Q35" s="494"/>
      <c r="R35" s="494" t="s">
        <v>119</v>
      </c>
      <c r="S35" s="494"/>
      <c r="T35" s="494" t="s">
        <v>122</v>
      </c>
      <c r="U35" s="494"/>
      <c r="V35" s="494"/>
      <c r="W35" s="494"/>
      <c r="X35" s="494"/>
      <c r="Y35" s="494" t="s">
        <v>121</v>
      </c>
      <c r="Z35" s="494"/>
      <c r="AA35" s="494"/>
      <c r="AB35" s="494" t="s">
        <v>499</v>
      </c>
      <c r="AC35" s="494"/>
      <c r="AD35" s="531"/>
      <c r="AE35" s="136"/>
      <c r="AF35" s="521" t="s">
        <v>118</v>
      </c>
      <c r="AG35" s="494"/>
      <c r="AH35" s="494"/>
      <c r="AI35" s="493" t="s">
        <v>123</v>
      </c>
      <c r="AJ35" s="494"/>
      <c r="AK35" s="494"/>
      <c r="AL35" s="494"/>
      <c r="AM35" s="493" t="s">
        <v>124</v>
      </c>
      <c r="AN35" s="494"/>
      <c r="AO35" s="493" t="s">
        <v>125</v>
      </c>
      <c r="AP35" s="494"/>
      <c r="AQ35" s="493" t="s">
        <v>126</v>
      </c>
      <c r="AR35" s="494"/>
      <c r="AS35" s="494"/>
      <c r="AT35" s="531"/>
      <c r="AU35" s="136"/>
      <c r="AV35" s="10"/>
    </row>
    <row r="36" spans="2:48" ht="20.100000000000001" customHeight="1" x14ac:dyDescent="0.2">
      <c r="B36" s="10"/>
      <c r="C36" s="136"/>
      <c r="D36" s="136"/>
      <c r="E36" s="341" t="s">
        <v>91</v>
      </c>
      <c r="F36" s="703"/>
      <c r="G36" s="704"/>
      <c r="H36" s="704"/>
      <c r="I36" s="704"/>
      <c r="J36" s="704"/>
      <c r="K36" s="704"/>
      <c r="L36" s="704"/>
      <c r="M36" s="704"/>
      <c r="N36" s="704"/>
      <c r="O36" s="704"/>
      <c r="P36" s="704"/>
      <c r="Q36" s="704"/>
      <c r="R36" s="704"/>
      <c r="S36" s="704"/>
      <c r="T36" s="704"/>
      <c r="U36" s="704"/>
      <c r="V36" s="704"/>
      <c r="W36" s="704"/>
      <c r="X36" s="704"/>
      <c r="Y36" s="704"/>
      <c r="Z36" s="704"/>
      <c r="AA36" s="705"/>
      <c r="AB36" s="708"/>
      <c r="AC36" s="709"/>
      <c r="AD36" s="710"/>
      <c r="AE36" s="136"/>
      <c r="AF36" s="766">
        <f>IF(OR(AB36="",Calc!F60=1),0,(AB36*TuitionRemission_GradAssistants_Y2)/IF(Calc!F60&lt;=5,1,2))</f>
        <v>0</v>
      </c>
      <c r="AG36" s="767"/>
      <c r="AH36" s="768"/>
      <c r="AI36" s="754">
        <f>IF(OR(Calc!D60=1,Calc!E60=1,Calc!F60=1),0,Calc!I60*AB36)</f>
        <v>0</v>
      </c>
      <c r="AJ36" s="757"/>
      <c r="AK36" s="757"/>
      <c r="AL36" s="755"/>
      <c r="AM36" s="721">
        <f>IF(AB36&gt;0,FringeRate_Y2_GradStudent,0)</f>
        <v>0</v>
      </c>
      <c r="AN36" s="722"/>
      <c r="AO36" s="754">
        <f>AM36*AI36</f>
        <v>0</v>
      </c>
      <c r="AP36" s="755"/>
      <c r="AQ36" s="754">
        <f>R36*T36+AF36+AI36+AO36</f>
        <v>0</v>
      </c>
      <c r="AR36" s="757"/>
      <c r="AS36" s="757"/>
      <c r="AT36" s="758"/>
      <c r="AU36" s="136"/>
      <c r="AV36" s="10"/>
    </row>
    <row r="37" spans="2:48" ht="20.100000000000001" customHeight="1" x14ac:dyDescent="0.2">
      <c r="B37" s="10"/>
      <c r="C37" s="136"/>
      <c r="D37" s="136"/>
      <c r="E37" s="341" t="s">
        <v>92</v>
      </c>
      <c r="F37" s="706"/>
      <c r="G37" s="707"/>
      <c r="H37" s="707"/>
      <c r="I37" s="707"/>
      <c r="J37" s="707"/>
      <c r="K37" s="707"/>
      <c r="L37" s="707"/>
      <c r="M37" s="707"/>
      <c r="N37" s="707"/>
      <c r="O37" s="707"/>
      <c r="P37" s="707"/>
      <c r="Q37" s="707"/>
      <c r="R37" s="707"/>
      <c r="S37" s="707"/>
      <c r="T37" s="707"/>
      <c r="U37" s="707"/>
      <c r="V37" s="707"/>
      <c r="W37" s="707"/>
      <c r="X37" s="707"/>
      <c r="Y37" s="707"/>
      <c r="Z37" s="707"/>
      <c r="AA37" s="707"/>
      <c r="AB37" s="535"/>
      <c r="AC37" s="536"/>
      <c r="AD37" s="537"/>
      <c r="AE37" s="136"/>
      <c r="AF37" s="769">
        <f>IF(OR(AB37="",Calc!F61=1),0,(AB37*TuitionRemission_GradAssistants_Y2)/IF(Calc!F61&lt;=5,1,2))</f>
        <v>0</v>
      </c>
      <c r="AG37" s="770"/>
      <c r="AH37" s="771"/>
      <c r="AI37" s="697">
        <f>IF(OR(Calc!D61=1,Calc!E61=1,Calc!F61=1),0,Calc!I61*AB37)</f>
        <v>0</v>
      </c>
      <c r="AJ37" s="698"/>
      <c r="AK37" s="698"/>
      <c r="AL37" s="756"/>
      <c r="AM37" s="723">
        <f>IF(AB37&gt;0,FringeRate_Y2_GradStudent,0)</f>
        <v>0</v>
      </c>
      <c r="AN37" s="724"/>
      <c r="AO37" s="697">
        <f t="shared" ref="AO37:AO40" si="4">AM37*AI37</f>
        <v>0</v>
      </c>
      <c r="AP37" s="756"/>
      <c r="AQ37" s="697">
        <f>R37*T37+AF37+AI37+AO37</f>
        <v>0</v>
      </c>
      <c r="AR37" s="698"/>
      <c r="AS37" s="698"/>
      <c r="AT37" s="699"/>
      <c r="AU37" s="136"/>
      <c r="AV37" s="10"/>
    </row>
    <row r="38" spans="2:48" ht="20.100000000000001" customHeight="1" x14ac:dyDescent="0.2">
      <c r="B38" s="10"/>
      <c r="C38" s="136"/>
      <c r="D38" s="136"/>
      <c r="E38" s="341" t="s">
        <v>93</v>
      </c>
      <c r="F38" s="706"/>
      <c r="G38" s="707"/>
      <c r="H38" s="707"/>
      <c r="I38" s="707"/>
      <c r="J38" s="707"/>
      <c r="K38" s="707"/>
      <c r="L38" s="707"/>
      <c r="M38" s="707"/>
      <c r="N38" s="707"/>
      <c r="O38" s="707"/>
      <c r="P38" s="707"/>
      <c r="Q38" s="707"/>
      <c r="R38" s="707"/>
      <c r="S38" s="707"/>
      <c r="T38" s="707"/>
      <c r="U38" s="707"/>
      <c r="V38" s="707"/>
      <c r="W38" s="707"/>
      <c r="X38" s="707"/>
      <c r="Y38" s="707"/>
      <c r="Z38" s="707"/>
      <c r="AA38" s="707"/>
      <c r="AB38" s="535"/>
      <c r="AC38" s="536"/>
      <c r="AD38" s="537"/>
      <c r="AE38" s="136"/>
      <c r="AF38" s="769">
        <f>IF(OR(AB38="",Calc!F62=1),0,(AB38*TuitionRemission_GradAssistants_Y2)/IF(Calc!F62&lt;=5,1,2))</f>
        <v>0</v>
      </c>
      <c r="AG38" s="770"/>
      <c r="AH38" s="771"/>
      <c r="AI38" s="697">
        <f>IF(OR(Calc!D62=1,Calc!E62=1,Calc!F62=1),0,Calc!I62*AB38)</f>
        <v>0</v>
      </c>
      <c r="AJ38" s="698"/>
      <c r="AK38" s="698"/>
      <c r="AL38" s="756"/>
      <c r="AM38" s="723">
        <f>IF(AB38&gt;0,FringeRate_Y2_GradStudent,0)</f>
        <v>0</v>
      </c>
      <c r="AN38" s="724"/>
      <c r="AO38" s="697">
        <f t="shared" si="4"/>
        <v>0</v>
      </c>
      <c r="AP38" s="756"/>
      <c r="AQ38" s="697">
        <f>R38*T38+AF38+AI38+AO38</f>
        <v>0</v>
      </c>
      <c r="AR38" s="698"/>
      <c r="AS38" s="698"/>
      <c r="AT38" s="699"/>
      <c r="AU38" s="136"/>
      <c r="AV38" s="10"/>
    </row>
    <row r="39" spans="2:48" ht="20.100000000000001" customHeight="1" x14ac:dyDescent="0.2">
      <c r="B39" s="10"/>
      <c r="C39" s="136"/>
      <c r="D39" s="136"/>
      <c r="E39" s="341" t="s">
        <v>94</v>
      </c>
      <c r="F39" s="706"/>
      <c r="G39" s="707"/>
      <c r="H39" s="707"/>
      <c r="I39" s="707"/>
      <c r="J39" s="707"/>
      <c r="K39" s="707"/>
      <c r="L39" s="707"/>
      <c r="M39" s="707"/>
      <c r="N39" s="707"/>
      <c r="O39" s="707"/>
      <c r="P39" s="707"/>
      <c r="Q39" s="707"/>
      <c r="R39" s="707"/>
      <c r="S39" s="707"/>
      <c r="T39" s="707"/>
      <c r="U39" s="707"/>
      <c r="V39" s="707"/>
      <c r="W39" s="707"/>
      <c r="X39" s="707"/>
      <c r="Y39" s="707"/>
      <c r="Z39" s="707"/>
      <c r="AA39" s="707"/>
      <c r="AB39" s="535"/>
      <c r="AC39" s="536"/>
      <c r="AD39" s="537"/>
      <c r="AE39" s="136"/>
      <c r="AF39" s="769">
        <f>IF(OR(AB39="",Calc!F63=1),0,(AB39*TuitionRemission_GradAssistants_Y2)/IF(Calc!F63&lt;=5,1,2))</f>
        <v>0</v>
      </c>
      <c r="AG39" s="770"/>
      <c r="AH39" s="771"/>
      <c r="AI39" s="697">
        <f>IF(OR(Calc!D63=1,Calc!E63=1,Calc!F63=1),0,Calc!I63*AB39)</f>
        <v>0</v>
      </c>
      <c r="AJ39" s="698"/>
      <c r="AK39" s="698"/>
      <c r="AL39" s="756"/>
      <c r="AM39" s="723">
        <f>IF(AB39&gt;0,FringeRate_Y2_GradStudent,0)</f>
        <v>0</v>
      </c>
      <c r="AN39" s="724"/>
      <c r="AO39" s="697">
        <f t="shared" si="4"/>
        <v>0</v>
      </c>
      <c r="AP39" s="756"/>
      <c r="AQ39" s="697">
        <f>R39*T39+AF39+AI39+AO39</f>
        <v>0</v>
      </c>
      <c r="AR39" s="698"/>
      <c r="AS39" s="698"/>
      <c r="AT39" s="699"/>
      <c r="AU39" s="136"/>
      <c r="AV39" s="10"/>
    </row>
    <row r="40" spans="2:48" ht="20.100000000000001" customHeight="1" thickBot="1" x14ac:dyDescent="0.25">
      <c r="B40" s="10"/>
      <c r="C40" s="136"/>
      <c r="D40" s="136"/>
      <c r="E40" s="341" t="s">
        <v>95</v>
      </c>
      <c r="F40" s="727"/>
      <c r="G40" s="728"/>
      <c r="H40" s="728"/>
      <c r="I40" s="728"/>
      <c r="J40" s="728"/>
      <c r="K40" s="728"/>
      <c r="L40" s="728"/>
      <c r="M40" s="728"/>
      <c r="N40" s="728"/>
      <c r="O40" s="728"/>
      <c r="P40" s="728"/>
      <c r="Q40" s="728"/>
      <c r="R40" s="728"/>
      <c r="S40" s="728"/>
      <c r="T40" s="728"/>
      <c r="U40" s="728"/>
      <c r="V40" s="728"/>
      <c r="W40" s="728"/>
      <c r="X40" s="728"/>
      <c r="Y40" s="728"/>
      <c r="Z40" s="728"/>
      <c r="AA40" s="728"/>
      <c r="AB40" s="711"/>
      <c r="AC40" s="712"/>
      <c r="AD40" s="713"/>
      <c r="AE40" s="136"/>
      <c r="AF40" s="475">
        <f>IF(OR(AB40="",Calc!F64=1),0,(AB40*TuitionRemission_GradAssistants_Y2)/IF(Calc!F64&lt;=5,1,2))</f>
        <v>0</v>
      </c>
      <c r="AG40" s="467"/>
      <c r="AH40" s="466"/>
      <c r="AI40" s="700">
        <f>IF(OR(Calc!D64=1,Calc!E64=1,Calc!F64=1),0,Calc!I64*AB40)</f>
        <v>0</v>
      </c>
      <c r="AJ40" s="701"/>
      <c r="AK40" s="701"/>
      <c r="AL40" s="729"/>
      <c r="AM40" s="481">
        <f>IF(AB40&gt;0,FringeRate_Y2_GradStudent,0)</f>
        <v>0</v>
      </c>
      <c r="AN40" s="482"/>
      <c r="AO40" s="700">
        <f t="shared" si="4"/>
        <v>0</v>
      </c>
      <c r="AP40" s="729"/>
      <c r="AQ40" s="700">
        <f>R40*T40+AF40+AI40+AO40</f>
        <v>0</v>
      </c>
      <c r="AR40" s="701"/>
      <c r="AS40" s="701"/>
      <c r="AT40" s="702"/>
      <c r="AU40" s="136"/>
      <c r="AV40" s="10"/>
    </row>
    <row r="41" spans="2:48" ht="13.5" thickBot="1" x14ac:dyDescent="0.25">
      <c r="B41" s="10"/>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36"/>
      <c r="AP41" s="136"/>
      <c r="AQ41" s="136"/>
      <c r="AR41" s="136"/>
      <c r="AS41" s="136"/>
      <c r="AT41" s="136"/>
      <c r="AU41" s="136"/>
      <c r="AV41" s="10"/>
    </row>
    <row r="42" spans="2:48" ht="13.5" thickBot="1" x14ac:dyDescent="0.25">
      <c r="B42" s="10"/>
      <c r="C42" s="149"/>
      <c r="D42" s="150"/>
      <c r="E42" s="150" t="s">
        <v>133</v>
      </c>
      <c r="F42" s="150"/>
      <c r="G42" s="150"/>
      <c r="H42" s="150"/>
      <c r="I42" s="150"/>
      <c r="J42" s="150"/>
      <c r="K42" s="150"/>
      <c r="L42" s="150"/>
      <c r="M42" s="150"/>
      <c r="N42" s="150"/>
      <c r="O42" s="150"/>
      <c r="P42" s="150"/>
      <c r="Q42" s="150"/>
      <c r="R42" s="150"/>
      <c r="S42" s="725"/>
      <c r="T42" s="725"/>
      <c r="U42" s="725"/>
      <c r="V42" s="725"/>
      <c r="W42" s="725"/>
      <c r="X42" s="726"/>
      <c r="Y42" s="726"/>
      <c r="Z42" s="726"/>
      <c r="AA42" s="726"/>
      <c r="AB42" s="150"/>
      <c r="AC42" s="150"/>
      <c r="AD42" s="150"/>
      <c r="AE42" s="301"/>
      <c r="AF42" s="575">
        <f>SUM(AF36:AH40)</f>
        <v>0</v>
      </c>
      <c r="AG42" s="575"/>
      <c r="AH42" s="575"/>
      <c r="AI42" s="683">
        <f>SUM(AI36:AL40)</f>
        <v>0</v>
      </c>
      <c r="AJ42" s="683"/>
      <c r="AK42" s="683"/>
      <c r="AL42" s="683"/>
      <c r="AM42" s="612"/>
      <c r="AN42" s="612"/>
      <c r="AO42" s="572">
        <f>SUM(AO36:AP40)</f>
        <v>0</v>
      </c>
      <c r="AP42" s="573"/>
      <c r="AQ42" s="572">
        <f>SUM(AQ36:AT40)</f>
        <v>0</v>
      </c>
      <c r="AR42" s="574"/>
      <c r="AS42" s="574"/>
      <c r="AT42" s="573"/>
      <c r="AU42" s="152"/>
      <c r="AV42" s="10"/>
    </row>
    <row r="43" spans="2:48" x14ac:dyDescent="0.2">
      <c r="B43" s="10"/>
      <c r="C43" s="136"/>
      <c r="D43" s="136"/>
      <c r="E43" s="136"/>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0"/>
    </row>
    <row r="44" spans="2:48" ht="13.5" thickBot="1" x14ac:dyDescent="0.25">
      <c r="B44" s="10"/>
      <c r="C44" s="136"/>
      <c r="D44" s="141" t="s">
        <v>136</v>
      </c>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0"/>
    </row>
    <row r="45" spans="2:48" ht="28.5" customHeight="1" thickBot="1" x14ac:dyDescent="0.25">
      <c r="B45" s="10"/>
      <c r="C45" s="136"/>
      <c r="D45" s="136"/>
      <c r="E45" s="136"/>
      <c r="F45" s="567" t="s">
        <v>129</v>
      </c>
      <c r="G45" s="493"/>
      <c r="H45" s="493"/>
      <c r="I45" s="493"/>
      <c r="J45" s="493"/>
      <c r="K45" s="493"/>
      <c r="L45" s="493"/>
      <c r="M45" s="493"/>
      <c r="N45" s="493"/>
      <c r="O45" s="493"/>
      <c r="P45" s="493"/>
      <c r="Q45" s="493"/>
      <c r="R45" s="564" t="s">
        <v>130</v>
      </c>
      <c r="S45" s="562"/>
      <c r="T45" s="563"/>
      <c r="U45" s="564" t="s">
        <v>131</v>
      </c>
      <c r="V45" s="562"/>
      <c r="W45" s="604"/>
      <c r="X45" s="136"/>
      <c r="Y45" s="136"/>
      <c r="Z45" s="136"/>
      <c r="AA45" s="136"/>
      <c r="AB45" s="136"/>
      <c r="AC45" s="136"/>
      <c r="AD45" s="136"/>
      <c r="AE45" s="136"/>
      <c r="AF45" s="136"/>
      <c r="AG45" s="566" t="s">
        <v>31</v>
      </c>
      <c r="AH45" s="567"/>
      <c r="AI45" s="563" t="s">
        <v>123</v>
      </c>
      <c r="AJ45" s="494"/>
      <c r="AK45" s="494"/>
      <c r="AL45" s="494"/>
      <c r="AM45" s="493" t="s">
        <v>124</v>
      </c>
      <c r="AN45" s="494"/>
      <c r="AO45" s="493" t="s">
        <v>125</v>
      </c>
      <c r="AP45" s="494"/>
      <c r="AQ45" s="493" t="s">
        <v>126</v>
      </c>
      <c r="AR45" s="494"/>
      <c r="AS45" s="494"/>
      <c r="AT45" s="531"/>
      <c r="AU45" s="136"/>
      <c r="AV45" s="10"/>
    </row>
    <row r="46" spans="2:48" x14ac:dyDescent="0.2">
      <c r="B46" s="10"/>
      <c r="C46" s="136"/>
      <c r="D46" s="136"/>
      <c r="E46" s="151" t="s">
        <v>91</v>
      </c>
      <c r="F46" s="595"/>
      <c r="G46" s="596"/>
      <c r="H46" s="596"/>
      <c r="I46" s="596"/>
      <c r="J46" s="596"/>
      <c r="K46" s="596"/>
      <c r="L46" s="596"/>
      <c r="M46" s="596"/>
      <c r="N46" s="596"/>
      <c r="O46" s="596"/>
      <c r="P46" s="596"/>
      <c r="Q46" s="596"/>
      <c r="R46" s="597"/>
      <c r="S46" s="597"/>
      <c r="T46" s="597"/>
      <c r="U46" s="684"/>
      <c r="V46" s="684"/>
      <c r="W46" s="685"/>
      <c r="X46" s="136"/>
      <c r="Y46" s="136"/>
      <c r="Z46" s="136"/>
      <c r="AA46" s="136"/>
      <c r="AB46" s="136"/>
      <c r="AC46" s="136"/>
      <c r="AD46" s="136"/>
      <c r="AE46" s="136"/>
      <c r="AF46" s="136"/>
      <c r="AG46" s="762">
        <f>U46/Var_PersonHoursPerMonth</f>
        <v>0</v>
      </c>
      <c r="AH46" s="763"/>
      <c r="AI46" s="681">
        <f>R46*U46</f>
        <v>0</v>
      </c>
      <c r="AJ46" s="594"/>
      <c r="AK46" s="594"/>
      <c r="AL46" s="594"/>
      <c r="AM46" s="593">
        <f>FringeRate_Y2_Student</f>
        <v>0.05</v>
      </c>
      <c r="AN46" s="593"/>
      <c r="AO46" s="594">
        <f>AI46*AM46</f>
        <v>0</v>
      </c>
      <c r="AP46" s="594"/>
      <c r="AQ46" s="594">
        <f>AI46+AO46</f>
        <v>0</v>
      </c>
      <c r="AR46" s="594"/>
      <c r="AS46" s="594"/>
      <c r="AT46" s="682"/>
      <c r="AU46" s="136"/>
      <c r="AV46" s="10"/>
    </row>
    <row r="47" spans="2:48" x14ac:dyDescent="0.2">
      <c r="B47" s="10"/>
      <c r="C47" s="136"/>
      <c r="D47" s="136"/>
      <c r="E47" s="151" t="s">
        <v>92</v>
      </c>
      <c r="F47" s="587"/>
      <c r="G47" s="588"/>
      <c r="H47" s="588"/>
      <c r="I47" s="588"/>
      <c r="J47" s="588"/>
      <c r="K47" s="588"/>
      <c r="L47" s="588"/>
      <c r="M47" s="588"/>
      <c r="N47" s="588"/>
      <c r="O47" s="588"/>
      <c r="P47" s="588"/>
      <c r="Q47" s="588"/>
      <c r="R47" s="603"/>
      <c r="S47" s="603"/>
      <c r="T47" s="603"/>
      <c r="U47" s="538"/>
      <c r="V47" s="539"/>
      <c r="W47" s="540"/>
      <c r="X47" s="136"/>
      <c r="Y47" s="136"/>
      <c r="Z47" s="136"/>
      <c r="AA47" s="136"/>
      <c r="AB47" s="136"/>
      <c r="AC47" s="136"/>
      <c r="AD47" s="136"/>
      <c r="AE47" s="136"/>
      <c r="AF47" s="136"/>
      <c r="AG47" s="764">
        <f>U47/Var_PersonHoursPerMonth</f>
        <v>0</v>
      </c>
      <c r="AH47" s="765"/>
      <c r="AI47" s="606">
        <f>R47*U47</f>
        <v>0</v>
      </c>
      <c r="AJ47" s="607"/>
      <c r="AK47" s="607"/>
      <c r="AL47" s="607"/>
      <c r="AM47" s="608">
        <f>FringeRate_Y2_Student</f>
        <v>0.05</v>
      </c>
      <c r="AN47" s="608"/>
      <c r="AO47" s="607">
        <f>AI47*AM47</f>
        <v>0</v>
      </c>
      <c r="AP47" s="607"/>
      <c r="AQ47" s="607">
        <f>AI47+AO47</f>
        <v>0</v>
      </c>
      <c r="AR47" s="607"/>
      <c r="AS47" s="607"/>
      <c r="AT47" s="609"/>
      <c r="AU47" s="136"/>
      <c r="AV47" s="10"/>
    </row>
    <row r="48" spans="2:48" x14ac:dyDescent="0.2">
      <c r="B48" s="10"/>
      <c r="C48" s="136"/>
      <c r="D48" s="136"/>
      <c r="E48" s="151" t="s">
        <v>93</v>
      </c>
      <c r="F48" s="587"/>
      <c r="G48" s="588"/>
      <c r="H48" s="588"/>
      <c r="I48" s="588"/>
      <c r="J48" s="588"/>
      <c r="K48" s="588"/>
      <c r="L48" s="588"/>
      <c r="M48" s="588"/>
      <c r="N48" s="588"/>
      <c r="O48" s="588"/>
      <c r="P48" s="588"/>
      <c r="Q48" s="588"/>
      <c r="R48" s="603"/>
      <c r="S48" s="603"/>
      <c r="T48" s="603"/>
      <c r="U48" s="538"/>
      <c r="V48" s="539"/>
      <c r="W48" s="540"/>
      <c r="X48" s="136"/>
      <c r="Y48" s="136"/>
      <c r="Z48" s="136"/>
      <c r="AA48" s="136"/>
      <c r="AB48" s="136"/>
      <c r="AC48" s="136"/>
      <c r="AD48" s="136"/>
      <c r="AE48" s="136"/>
      <c r="AF48" s="136"/>
      <c r="AG48" s="764">
        <f>U48/Var_PersonHoursPerMonth</f>
        <v>0</v>
      </c>
      <c r="AH48" s="765"/>
      <c r="AI48" s="606">
        <f>R48*U48</f>
        <v>0</v>
      </c>
      <c r="AJ48" s="607"/>
      <c r="AK48" s="607"/>
      <c r="AL48" s="607"/>
      <c r="AM48" s="608">
        <f>FringeRate_Y2_Student</f>
        <v>0.05</v>
      </c>
      <c r="AN48" s="608"/>
      <c r="AO48" s="607">
        <f>AI48*AM48</f>
        <v>0</v>
      </c>
      <c r="AP48" s="607"/>
      <c r="AQ48" s="607">
        <f>AI48+AO48</f>
        <v>0</v>
      </c>
      <c r="AR48" s="607"/>
      <c r="AS48" s="607"/>
      <c r="AT48" s="609"/>
      <c r="AU48" s="136"/>
      <c r="AV48" s="10"/>
    </row>
    <row r="49" spans="2:48" x14ac:dyDescent="0.2">
      <c r="B49" s="10"/>
      <c r="C49" s="136"/>
      <c r="D49" s="136"/>
      <c r="E49" s="151" t="s">
        <v>94</v>
      </c>
      <c r="F49" s="587"/>
      <c r="G49" s="588"/>
      <c r="H49" s="588"/>
      <c r="I49" s="588"/>
      <c r="J49" s="588"/>
      <c r="K49" s="588"/>
      <c r="L49" s="588"/>
      <c r="M49" s="588"/>
      <c r="N49" s="588"/>
      <c r="O49" s="588"/>
      <c r="P49" s="588"/>
      <c r="Q49" s="588"/>
      <c r="R49" s="603"/>
      <c r="S49" s="603"/>
      <c r="T49" s="603"/>
      <c r="U49" s="538"/>
      <c r="V49" s="539"/>
      <c r="W49" s="540"/>
      <c r="X49" s="136"/>
      <c r="Y49" s="136"/>
      <c r="Z49" s="136"/>
      <c r="AA49" s="136"/>
      <c r="AB49" s="136"/>
      <c r="AC49" s="136"/>
      <c r="AD49" s="136"/>
      <c r="AE49" s="136"/>
      <c r="AF49" s="136"/>
      <c r="AG49" s="764">
        <f>U49/Var_PersonHoursPerMonth</f>
        <v>0</v>
      </c>
      <c r="AH49" s="765"/>
      <c r="AI49" s="606">
        <f>R49*U49</f>
        <v>0</v>
      </c>
      <c r="AJ49" s="607"/>
      <c r="AK49" s="607"/>
      <c r="AL49" s="607"/>
      <c r="AM49" s="608">
        <f>FringeRate_Y2_Student</f>
        <v>0.05</v>
      </c>
      <c r="AN49" s="608"/>
      <c r="AO49" s="607">
        <f>AI49*AM49</f>
        <v>0</v>
      </c>
      <c r="AP49" s="607"/>
      <c r="AQ49" s="607">
        <f>AI49+AO49</f>
        <v>0</v>
      </c>
      <c r="AR49" s="607"/>
      <c r="AS49" s="607"/>
      <c r="AT49" s="609"/>
      <c r="AU49" s="136"/>
      <c r="AV49" s="10"/>
    </row>
    <row r="50" spans="2:48" ht="13.5" thickBot="1" x14ac:dyDescent="0.25">
      <c r="B50" s="10"/>
      <c r="C50" s="136"/>
      <c r="D50" s="136"/>
      <c r="E50" s="151" t="s">
        <v>95</v>
      </c>
      <c r="F50" s="598"/>
      <c r="G50" s="599"/>
      <c r="H50" s="599"/>
      <c r="I50" s="599"/>
      <c r="J50" s="599"/>
      <c r="K50" s="599"/>
      <c r="L50" s="599"/>
      <c r="M50" s="599"/>
      <c r="N50" s="599"/>
      <c r="O50" s="599"/>
      <c r="P50" s="599"/>
      <c r="Q50" s="599"/>
      <c r="R50" s="600"/>
      <c r="S50" s="600"/>
      <c r="T50" s="600"/>
      <c r="U50" s="694"/>
      <c r="V50" s="695"/>
      <c r="W50" s="696"/>
      <c r="X50" s="136"/>
      <c r="Y50" s="136"/>
      <c r="Z50" s="136"/>
      <c r="AA50" s="136"/>
      <c r="AB50" s="136"/>
      <c r="AC50" s="136"/>
      <c r="AD50" s="136"/>
      <c r="AE50" s="136"/>
      <c r="AF50" s="136"/>
      <c r="AG50" s="760">
        <f>U50/Var_PersonHoursPerMonth</f>
        <v>0</v>
      </c>
      <c r="AH50" s="761"/>
      <c r="AI50" s="605">
        <f>R50*U50</f>
        <v>0</v>
      </c>
      <c r="AJ50" s="590"/>
      <c r="AK50" s="590"/>
      <c r="AL50" s="590"/>
      <c r="AM50" s="589">
        <f>FringeRate_Y2_Student</f>
        <v>0.05</v>
      </c>
      <c r="AN50" s="589"/>
      <c r="AO50" s="590">
        <f>AI50*AM50</f>
        <v>0</v>
      </c>
      <c r="AP50" s="590"/>
      <c r="AQ50" s="590">
        <f>AI50+AO50</f>
        <v>0</v>
      </c>
      <c r="AR50" s="590"/>
      <c r="AS50" s="590"/>
      <c r="AT50" s="610"/>
      <c r="AU50" s="136"/>
      <c r="AV50" s="10"/>
    </row>
    <row r="51" spans="2:48" ht="13.5" thickBot="1" x14ac:dyDescent="0.25">
      <c r="B51" s="10"/>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36"/>
      <c r="AP51" s="136"/>
      <c r="AQ51" s="136"/>
      <c r="AR51" s="136"/>
      <c r="AS51" s="136"/>
      <c r="AT51" s="136"/>
      <c r="AU51" s="136"/>
      <c r="AV51" s="10"/>
    </row>
    <row r="52" spans="2:48" ht="13.5" thickBot="1" x14ac:dyDescent="0.25">
      <c r="B52" s="10"/>
      <c r="C52" s="149"/>
      <c r="D52" s="150"/>
      <c r="E52" s="150" t="s">
        <v>135</v>
      </c>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4"/>
      <c r="AD52" s="150"/>
      <c r="AE52" s="150"/>
      <c r="AF52" s="150"/>
      <c r="AG52" s="150"/>
      <c r="AH52" s="150"/>
      <c r="AI52" s="611">
        <f>SUM(AI46:AL50)</f>
        <v>0</v>
      </c>
      <c r="AJ52" s="611"/>
      <c r="AK52" s="611"/>
      <c r="AL52" s="611"/>
      <c r="AM52" s="759"/>
      <c r="AN52" s="759"/>
      <c r="AO52" s="611">
        <f>SUM(AO46:AP50)</f>
        <v>0</v>
      </c>
      <c r="AP52" s="611"/>
      <c r="AQ52" s="611">
        <f>SUM(AQ46:AT50)</f>
        <v>0</v>
      </c>
      <c r="AR52" s="611"/>
      <c r="AS52" s="611"/>
      <c r="AT52" s="611"/>
      <c r="AU52" s="152"/>
      <c r="AV52" s="10"/>
    </row>
    <row r="53" spans="2:48" x14ac:dyDescent="0.2">
      <c r="B53" s="10"/>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36"/>
      <c r="AP53" s="136"/>
      <c r="AQ53" s="136"/>
      <c r="AR53" s="136"/>
      <c r="AS53" s="136"/>
      <c r="AT53" s="136"/>
      <c r="AU53" s="136"/>
      <c r="AV53" s="10"/>
    </row>
    <row r="54" spans="2:48" ht="13.5" thickBot="1" x14ac:dyDescent="0.25">
      <c r="B54" s="10"/>
      <c r="C54" s="136"/>
      <c r="D54" s="141" t="s">
        <v>137</v>
      </c>
      <c r="E54" s="136"/>
      <c r="F54" s="136"/>
      <c r="G54" s="136"/>
      <c r="H54" s="136"/>
      <c r="I54" s="136"/>
      <c r="J54" s="136"/>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36"/>
      <c r="AP54" s="136"/>
      <c r="AQ54" s="136"/>
      <c r="AR54" s="136"/>
      <c r="AS54" s="136"/>
      <c r="AT54" s="136"/>
      <c r="AU54" s="136"/>
      <c r="AV54" s="10"/>
    </row>
    <row r="55" spans="2:48" ht="18" customHeight="1" thickBot="1" x14ac:dyDescent="0.25">
      <c r="B55" s="10"/>
      <c r="C55" s="136"/>
      <c r="D55" s="136"/>
      <c r="E55" s="136"/>
      <c r="F55" s="567" t="s">
        <v>326</v>
      </c>
      <c r="G55" s="493"/>
      <c r="H55" s="493"/>
      <c r="I55" s="493"/>
      <c r="J55" s="493"/>
      <c r="K55" s="493"/>
      <c r="L55" s="493"/>
      <c r="M55" s="493"/>
      <c r="N55" s="493"/>
      <c r="O55" s="493"/>
      <c r="P55" s="493"/>
      <c r="Q55" s="493"/>
      <c r="R55" s="493"/>
      <c r="S55" s="493"/>
      <c r="T55" s="493"/>
      <c r="U55" s="493"/>
      <c r="V55" s="493"/>
      <c r="W55" s="493"/>
      <c r="X55" s="493"/>
      <c r="Y55" s="493"/>
      <c r="Z55" s="493"/>
      <c r="AA55" s="493"/>
      <c r="AB55" s="493"/>
      <c r="AC55" s="493"/>
      <c r="AD55" s="493"/>
      <c r="AE55" s="493"/>
      <c r="AF55" s="493"/>
      <c r="AG55" s="493"/>
      <c r="AH55" s="493"/>
      <c r="AI55" s="493"/>
      <c r="AJ55" s="493"/>
      <c r="AK55" s="613" t="s">
        <v>139</v>
      </c>
      <c r="AL55" s="487"/>
      <c r="AM55" s="487"/>
      <c r="AN55" s="614"/>
      <c r="AO55" s="136"/>
      <c r="AP55" s="136"/>
      <c r="AQ55" s="136"/>
      <c r="AR55" s="136"/>
      <c r="AS55" s="136"/>
      <c r="AT55" s="136"/>
      <c r="AU55" s="136"/>
      <c r="AV55" s="10"/>
    </row>
    <row r="56" spans="2:48" x14ac:dyDescent="0.2">
      <c r="B56" s="10"/>
      <c r="C56" s="136"/>
      <c r="D56" s="136"/>
      <c r="E56" s="148" t="s">
        <v>91</v>
      </c>
      <c r="F56" s="617"/>
      <c r="G56" s="618"/>
      <c r="H56" s="618"/>
      <c r="I56" s="618"/>
      <c r="J56" s="618"/>
      <c r="K56" s="618"/>
      <c r="L56" s="618"/>
      <c r="M56" s="618"/>
      <c r="N56" s="618"/>
      <c r="O56" s="618"/>
      <c r="P56" s="618"/>
      <c r="Q56" s="618"/>
      <c r="R56" s="618"/>
      <c r="S56" s="618"/>
      <c r="T56" s="618"/>
      <c r="U56" s="618"/>
      <c r="V56" s="618"/>
      <c r="W56" s="618"/>
      <c r="X56" s="618"/>
      <c r="Y56" s="618"/>
      <c r="Z56" s="618"/>
      <c r="AA56" s="618"/>
      <c r="AB56" s="618"/>
      <c r="AC56" s="618"/>
      <c r="AD56" s="618"/>
      <c r="AE56" s="618"/>
      <c r="AF56" s="618"/>
      <c r="AG56" s="618"/>
      <c r="AH56" s="618"/>
      <c r="AI56" s="618"/>
      <c r="AJ56" s="618"/>
      <c r="AK56" s="619"/>
      <c r="AL56" s="619"/>
      <c r="AM56" s="619"/>
      <c r="AN56" s="620"/>
      <c r="AO56" s="136"/>
      <c r="AP56" s="136"/>
      <c r="AQ56" s="136"/>
      <c r="AR56" s="136"/>
      <c r="AS56" s="136"/>
      <c r="AT56" s="136"/>
      <c r="AU56" s="136"/>
      <c r="AV56" s="10"/>
    </row>
    <row r="57" spans="2:48" x14ac:dyDescent="0.2">
      <c r="B57" s="10"/>
      <c r="C57" s="136"/>
      <c r="D57" s="136"/>
      <c r="E57" s="148" t="s">
        <v>92</v>
      </c>
      <c r="F57" s="587"/>
      <c r="G57" s="588"/>
      <c r="H57" s="588"/>
      <c r="I57" s="588"/>
      <c r="J57" s="588"/>
      <c r="K57" s="588"/>
      <c r="L57" s="588"/>
      <c r="M57" s="588"/>
      <c r="N57" s="588"/>
      <c r="O57" s="588"/>
      <c r="P57" s="588"/>
      <c r="Q57" s="588"/>
      <c r="R57" s="588"/>
      <c r="S57" s="588"/>
      <c r="T57" s="588"/>
      <c r="U57" s="588"/>
      <c r="V57" s="588"/>
      <c r="W57" s="588"/>
      <c r="X57" s="588"/>
      <c r="Y57" s="588"/>
      <c r="Z57" s="588"/>
      <c r="AA57" s="588"/>
      <c r="AB57" s="588"/>
      <c r="AC57" s="588"/>
      <c r="AD57" s="588"/>
      <c r="AE57" s="588"/>
      <c r="AF57" s="588"/>
      <c r="AG57" s="588"/>
      <c r="AH57" s="588"/>
      <c r="AI57" s="588"/>
      <c r="AJ57" s="588"/>
      <c r="AK57" s="615"/>
      <c r="AL57" s="615"/>
      <c r="AM57" s="615"/>
      <c r="AN57" s="616"/>
      <c r="AO57" s="136"/>
      <c r="AP57" s="136"/>
      <c r="AQ57" s="136"/>
      <c r="AR57" s="136"/>
      <c r="AS57" s="136"/>
      <c r="AT57" s="136"/>
      <c r="AU57" s="136"/>
      <c r="AV57" s="10"/>
    </row>
    <row r="58" spans="2:48" x14ac:dyDescent="0.2">
      <c r="B58" s="10"/>
      <c r="C58" s="136"/>
      <c r="D58" s="136"/>
      <c r="E58" s="148" t="s">
        <v>93</v>
      </c>
      <c r="F58" s="587"/>
      <c r="G58" s="588"/>
      <c r="H58" s="588"/>
      <c r="I58" s="588"/>
      <c r="J58" s="588"/>
      <c r="K58" s="588"/>
      <c r="L58" s="588"/>
      <c r="M58" s="588"/>
      <c r="N58" s="588"/>
      <c r="O58" s="588"/>
      <c r="P58" s="588"/>
      <c r="Q58" s="588"/>
      <c r="R58" s="588"/>
      <c r="S58" s="588"/>
      <c r="T58" s="588"/>
      <c r="U58" s="588"/>
      <c r="V58" s="588"/>
      <c r="W58" s="588"/>
      <c r="X58" s="588"/>
      <c r="Y58" s="588"/>
      <c r="Z58" s="588"/>
      <c r="AA58" s="588"/>
      <c r="AB58" s="588"/>
      <c r="AC58" s="588"/>
      <c r="AD58" s="588"/>
      <c r="AE58" s="588"/>
      <c r="AF58" s="588"/>
      <c r="AG58" s="588"/>
      <c r="AH58" s="588"/>
      <c r="AI58" s="588"/>
      <c r="AJ58" s="588"/>
      <c r="AK58" s="615"/>
      <c r="AL58" s="615"/>
      <c r="AM58" s="615"/>
      <c r="AN58" s="616"/>
      <c r="AO58" s="136"/>
      <c r="AP58" s="136"/>
      <c r="AQ58" s="136"/>
      <c r="AR58" s="136"/>
      <c r="AS58" s="136"/>
      <c r="AT58" s="136"/>
      <c r="AU58" s="136"/>
      <c r="AV58" s="10"/>
    </row>
    <row r="59" spans="2:48" x14ac:dyDescent="0.2">
      <c r="B59" s="10"/>
      <c r="C59" s="136"/>
      <c r="D59" s="136"/>
      <c r="E59" s="148" t="s">
        <v>94</v>
      </c>
      <c r="F59" s="587"/>
      <c r="G59" s="588"/>
      <c r="H59" s="588"/>
      <c r="I59" s="588"/>
      <c r="J59" s="588"/>
      <c r="K59" s="588"/>
      <c r="L59" s="588"/>
      <c r="M59" s="588"/>
      <c r="N59" s="588"/>
      <c r="O59" s="588"/>
      <c r="P59" s="588"/>
      <c r="Q59" s="588"/>
      <c r="R59" s="588"/>
      <c r="S59" s="588"/>
      <c r="T59" s="588"/>
      <c r="U59" s="588"/>
      <c r="V59" s="588"/>
      <c r="W59" s="588"/>
      <c r="X59" s="588"/>
      <c r="Y59" s="588"/>
      <c r="Z59" s="588"/>
      <c r="AA59" s="588"/>
      <c r="AB59" s="588"/>
      <c r="AC59" s="588"/>
      <c r="AD59" s="588"/>
      <c r="AE59" s="588"/>
      <c r="AF59" s="588"/>
      <c r="AG59" s="588"/>
      <c r="AH59" s="588"/>
      <c r="AI59" s="588"/>
      <c r="AJ59" s="588"/>
      <c r="AK59" s="615"/>
      <c r="AL59" s="615"/>
      <c r="AM59" s="615"/>
      <c r="AN59" s="616"/>
      <c r="AO59" s="136"/>
      <c r="AP59" s="136"/>
      <c r="AQ59" s="136"/>
      <c r="AR59" s="136"/>
      <c r="AS59" s="136"/>
      <c r="AT59" s="136"/>
      <c r="AU59" s="136"/>
      <c r="AV59" s="10"/>
    </row>
    <row r="60" spans="2:48" x14ac:dyDescent="0.2">
      <c r="B60" s="10"/>
      <c r="C60" s="136"/>
      <c r="D60" s="136"/>
      <c r="E60" s="148" t="s">
        <v>95</v>
      </c>
      <c r="F60" s="587"/>
      <c r="G60" s="588"/>
      <c r="H60" s="588"/>
      <c r="I60" s="588"/>
      <c r="J60" s="588"/>
      <c r="K60" s="588"/>
      <c r="L60" s="588"/>
      <c r="M60" s="588"/>
      <c r="N60" s="588"/>
      <c r="O60" s="588"/>
      <c r="P60" s="588"/>
      <c r="Q60" s="588"/>
      <c r="R60" s="588"/>
      <c r="S60" s="588"/>
      <c r="T60" s="588"/>
      <c r="U60" s="588"/>
      <c r="V60" s="588"/>
      <c r="W60" s="588"/>
      <c r="X60" s="588"/>
      <c r="Y60" s="588"/>
      <c r="Z60" s="588"/>
      <c r="AA60" s="588"/>
      <c r="AB60" s="588"/>
      <c r="AC60" s="588"/>
      <c r="AD60" s="588"/>
      <c r="AE60" s="588"/>
      <c r="AF60" s="588"/>
      <c r="AG60" s="588"/>
      <c r="AH60" s="588"/>
      <c r="AI60" s="588"/>
      <c r="AJ60" s="588"/>
      <c r="AK60" s="615"/>
      <c r="AL60" s="615"/>
      <c r="AM60" s="615"/>
      <c r="AN60" s="616"/>
      <c r="AO60" s="136"/>
      <c r="AP60" s="136"/>
      <c r="AQ60" s="136"/>
      <c r="AR60" s="136"/>
      <c r="AS60" s="136"/>
      <c r="AT60" s="136"/>
      <c r="AU60" s="136"/>
      <c r="AV60" s="10"/>
    </row>
    <row r="61" spans="2:48" x14ac:dyDescent="0.2">
      <c r="B61" s="10"/>
      <c r="C61" s="136"/>
      <c r="D61" s="136"/>
      <c r="E61" s="148" t="s">
        <v>96</v>
      </c>
      <c r="F61" s="587"/>
      <c r="G61" s="588"/>
      <c r="H61" s="588"/>
      <c r="I61" s="588"/>
      <c r="J61" s="588"/>
      <c r="K61" s="588"/>
      <c r="L61" s="588"/>
      <c r="M61" s="588"/>
      <c r="N61" s="588"/>
      <c r="O61" s="588"/>
      <c r="P61" s="588"/>
      <c r="Q61" s="588"/>
      <c r="R61" s="588"/>
      <c r="S61" s="588"/>
      <c r="T61" s="588"/>
      <c r="U61" s="588"/>
      <c r="V61" s="588"/>
      <c r="W61" s="588"/>
      <c r="X61" s="588"/>
      <c r="Y61" s="588"/>
      <c r="Z61" s="588"/>
      <c r="AA61" s="588"/>
      <c r="AB61" s="588"/>
      <c r="AC61" s="588"/>
      <c r="AD61" s="588"/>
      <c r="AE61" s="588"/>
      <c r="AF61" s="588"/>
      <c r="AG61" s="588"/>
      <c r="AH61" s="588"/>
      <c r="AI61" s="588"/>
      <c r="AJ61" s="588"/>
      <c r="AK61" s="615"/>
      <c r="AL61" s="615"/>
      <c r="AM61" s="615"/>
      <c r="AN61" s="616"/>
      <c r="AO61" s="136"/>
      <c r="AP61" s="136"/>
      <c r="AQ61" s="136"/>
      <c r="AR61" s="136"/>
      <c r="AS61" s="136"/>
      <c r="AT61" s="136"/>
      <c r="AU61" s="136"/>
      <c r="AV61" s="10"/>
    </row>
    <row r="62" spans="2:48" x14ac:dyDescent="0.2">
      <c r="B62" s="10"/>
      <c r="C62" s="136"/>
      <c r="D62" s="136"/>
      <c r="E62" s="148" t="s">
        <v>97</v>
      </c>
      <c r="F62" s="587"/>
      <c r="G62" s="588"/>
      <c r="H62" s="588"/>
      <c r="I62" s="588"/>
      <c r="J62" s="588"/>
      <c r="K62" s="588"/>
      <c r="L62" s="588"/>
      <c r="M62" s="588"/>
      <c r="N62" s="588"/>
      <c r="O62" s="588"/>
      <c r="P62" s="588"/>
      <c r="Q62" s="588"/>
      <c r="R62" s="588"/>
      <c r="S62" s="588"/>
      <c r="T62" s="588"/>
      <c r="U62" s="588"/>
      <c r="V62" s="588"/>
      <c r="W62" s="588"/>
      <c r="X62" s="588"/>
      <c r="Y62" s="588"/>
      <c r="Z62" s="588"/>
      <c r="AA62" s="588"/>
      <c r="AB62" s="588"/>
      <c r="AC62" s="588"/>
      <c r="AD62" s="588"/>
      <c r="AE62" s="588"/>
      <c r="AF62" s="588"/>
      <c r="AG62" s="588"/>
      <c r="AH62" s="588"/>
      <c r="AI62" s="588"/>
      <c r="AJ62" s="588"/>
      <c r="AK62" s="615"/>
      <c r="AL62" s="615"/>
      <c r="AM62" s="615"/>
      <c r="AN62" s="616"/>
      <c r="AO62" s="136"/>
      <c r="AP62" s="136"/>
      <c r="AQ62" s="136"/>
      <c r="AR62" s="136"/>
      <c r="AS62" s="136"/>
      <c r="AT62" s="136"/>
      <c r="AU62" s="136"/>
      <c r="AV62" s="10"/>
    </row>
    <row r="63" spans="2:48" x14ac:dyDescent="0.2">
      <c r="B63" s="10"/>
      <c r="C63" s="136"/>
      <c r="D63" s="136"/>
      <c r="E63" s="148" t="s">
        <v>98</v>
      </c>
      <c r="F63" s="587"/>
      <c r="G63" s="588"/>
      <c r="H63" s="588"/>
      <c r="I63" s="588"/>
      <c r="J63" s="588"/>
      <c r="K63" s="588"/>
      <c r="L63" s="588"/>
      <c r="M63" s="588"/>
      <c r="N63" s="588"/>
      <c r="O63" s="588"/>
      <c r="P63" s="588"/>
      <c r="Q63" s="588"/>
      <c r="R63" s="588"/>
      <c r="S63" s="588"/>
      <c r="T63" s="588"/>
      <c r="U63" s="588"/>
      <c r="V63" s="588"/>
      <c r="W63" s="588"/>
      <c r="X63" s="588"/>
      <c r="Y63" s="588"/>
      <c r="Z63" s="588"/>
      <c r="AA63" s="588"/>
      <c r="AB63" s="588"/>
      <c r="AC63" s="588"/>
      <c r="AD63" s="588"/>
      <c r="AE63" s="588"/>
      <c r="AF63" s="588"/>
      <c r="AG63" s="588"/>
      <c r="AH63" s="588"/>
      <c r="AI63" s="588"/>
      <c r="AJ63" s="588"/>
      <c r="AK63" s="615"/>
      <c r="AL63" s="615"/>
      <c r="AM63" s="615"/>
      <c r="AN63" s="616"/>
      <c r="AO63" s="136"/>
      <c r="AP63" s="136"/>
      <c r="AQ63" s="136"/>
      <c r="AR63" s="136"/>
      <c r="AS63" s="136"/>
      <c r="AT63" s="136"/>
      <c r="AU63" s="136"/>
      <c r="AV63" s="10"/>
    </row>
    <row r="64" spans="2:48" x14ac:dyDescent="0.2">
      <c r="B64" s="10"/>
      <c r="C64" s="136"/>
      <c r="D64" s="136"/>
      <c r="E64" s="148" t="s">
        <v>99</v>
      </c>
      <c r="F64" s="587"/>
      <c r="G64" s="588"/>
      <c r="H64" s="588"/>
      <c r="I64" s="588"/>
      <c r="J64" s="588"/>
      <c r="K64" s="588"/>
      <c r="L64" s="588"/>
      <c r="M64" s="588"/>
      <c r="N64" s="588"/>
      <c r="O64" s="588"/>
      <c r="P64" s="588"/>
      <c r="Q64" s="588"/>
      <c r="R64" s="588"/>
      <c r="S64" s="588"/>
      <c r="T64" s="588"/>
      <c r="U64" s="588"/>
      <c r="V64" s="588"/>
      <c r="W64" s="588"/>
      <c r="X64" s="588"/>
      <c r="Y64" s="588"/>
      <c r="Z64" s="588"/>
      <c r="AA64" s="588"/>
      <c r="AB64" s="588"/>
      <c r="AC64" s="588"/>
      <c r="AD64" s="588"/>
      <c r="AE64" s="588"/>
      <c r="AF64" s="588"/>
      <c r="AG64" s="588"/>
      <c r="AH64" s="588"/>
      <c r="AI64" s="588"/>
      <c r="AJ64" s="588"/>
      <c r="AK64" s="615"/>
      <c r="AL64" s="615"/>
      <c r="AM64" s="615"/>
      <c r="AN64" s="616"/>
      <c r="AO64" s="136"/>
      <c r="AP64" s="136"/>
      <c r="AQ64" s="136"/>
      <c r="AR64" s="136"/>
      <c r="AS64" s="136"/>
      <c r="AT64" s="136"/>
      <c r="AU64" s="136"/>
      <c r="AV64" s="10"/>
    </row>
    <row r="65" spans="2:48" ht="13.5" thickBot="1" x14ac:dyDescent="0.25">
      <c r="B65" s="10"/>
      <c r="C65" s="136"/>
      <c r="D65" s="136"/>
      <c r="E65" s="148" t="s">
        <v>141</v>
      </c>
      <c r="F65" s="598"/>
      <c r="G65" s="599"/>
      <c r="H65" s="599"/>
      <c r="I65" s="599"/>
      <c r="J65" s="599"/>
      <c r="K65" s="599"/>
      <c r="L65" s="599"/>
      <c r="M65" s="599"/>
      <c r="N65" s="599"/>
      <c r="O65" s="599"/>
      <c r="P65" s="599"/>
      <c r="Q65" s="599"/>
      <c r="R65" s="599"/>
      <c r="S65" s="599"/>
      <c r="T65" s="599"/>
      <c r="U65" s="599"/>
      <c r="V65" s="599"/>
      <c r="W65" s="599"/>
      <c r="X65" s="599"/>
      <c r="Y65" s="599"/>
      <c r="Z65" s="599"/>
      <c r="AA65" s="599"/>
      <c r="AB65" s="599"/>
      <c r="AC65" s="599"/>
      <c r="AD65" s="599"/>
      <c r="AE65" s="599"/>
      <c r="AF65" s="599"/>
      <c r="AG65" s="599"/>
      <c r="AH65" s="599"/>
      <c r="AI65" s="599"/>
      <c r="AJ65" s="599"/>
      <c r="AK65" s="621"/>
      <c r="AL65" s="621"/>
      <c r="AM65" s="621"/>
      <c r="AN65" s="622"/>
      <c r="AO65" s="136"/>
      <c r="AP65" s="136"/>
      <c r="AQ65" s="136"/>
      <c r="AR65" s="136"/>
      <c r="AS65" s="136"/>
      <c r="AT65" s="136"/>
      <c r="AU65" s="136"/>
      <c r="AV65" s="10"/>
    </row>
    <row r="66" spans="2:48" x14ac:dyDescent="0.2">
      <c r="B66" s="10"/>
      <c r="C66" s="136"/>
      <c r="D66" s="136"/>
      <c r="E66" s="136"/>
      <c r="F66" s="136" t="s">
        <v>140</v>
      </c>
      <c r="G66" s="136"/>
      <c r="H66" s="136"/>
      <c r="I66" s="136"/>
      <c r="J66" s="136"/>
      <c r="K66" s="136"/>
      <c r="L66" s="136"/>
      <c r="M66" s="157"/>
      <c r="N66" s="157"/>
      <c r="O66" s="157"/>
      <c r="P66" s="157"/>
      <c r="Q66" s="157"/>
      <c r="R66" s="157"/>
      <c r="S66" s="157"/>
      <c r="T66" s="157"/>
      <c r="U66" s="157"/>
      <c r="V66" s="157"/>
      <c r="W66" s="157"/>
      <c r="X66" s="157"/>
      <c r="Y66" s="157"/>
      <c r="Z66" s="157"/>
      <c r="AA66" s="157"/>
      <c r="AB66" s="157"/>
      <c r="AC66" s="157"/>
      <c r="AD66" s="157"/>
      <c r="AE66" s="157"/>
      <c r="AF66" s="157"/>
      <c r="AG66" s="157"/>
      <c r="AH66" s="157"/>
      <c r="AI66" s="157"/>
      <c r="AJ66" s="157"/>
      <c r="AK66" s="157"/>
      <c r="AL66" s="157"/>
      <c r="AM66" s="157"/>
      <c r="AN66" s="157"/>
      <c r="AO66" s="158"/>
      <c r="AP66" s="623">
        <f>SUM(AK56:AN65)</f>
        <v>0</v>
      </c>
      <c r="AQ66" s="624"/>
      <c r="AR66" s="624"/>
      <c r="AS66" s="624"/>
      <c r="AT66" s="625"/>
      <c r="AU66" s="136"/>
      <c r="AV66" s="10"/>
    </row>
    <row r="67" spans="2:48" ht="13.5" thickBot="1" x14ac:dyDescent="0.25">
      <c r="B67" s="10"/>
      <c r="C67" s="136"/>
      <c r="D67" s="136"/>
      <c r="E67" s="136"/>
      <c r="F67" s="136"/>
      <c r="G67" s="136"/>
      <c r="H67" s="136"/>
      <c r="I67" s="136"/>
      <c r="J67" s="136"/>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36"/>
      <c r="AP67" s="136"/>
      <c r="AQ67" s="136"/>
      <c r="AR67" s="136"/>
      <c r="AS67" s="136"/>
      <c r="AT67" s="136"/>
      <c r="AU67" s="136"/>
      <c r="AV67" s="10"/>
    </row>
    <row r="68" spans="2:48" ht="13.5" thickBot="1" x14ac:dyDescent="0.25">
      <c r="B68" s="10"/>
      <c r="C68" s="136"/>
      <c r="D68" s="136"/>
      <c r="E68" s="136"/>
      <c r="F68" s="567" t="s">
        <v>142</v>
      </c>
      <c r="G68" s="493"/>
      <c r="H68" s="493"/>
      <c r="I68" s="493"/>
      <c r="J68" s="493"/>
      <c r="K68" s="493"/>
      <c r="L68" s="493"/>
      <c r="M68" s="493"/>
      <c r="N68" s="493"/>
      <c r="O68" s="493"/>
      <c r="P68" s="493"/>
      <c r="Q68" s="493"/>
      <c r="R68" s="493"/>
      <c r="S68" s="493"/>
      <c r="T68" s="493"/>
      <c r="U68" s="493"/>
      <c r="V68" s="493"/>
      <c r="W68" s="493"/>
      <c r="X68" s="493"/>
      <c r="Y68" s="493"/>
      <c r="Z68" s="493"/>
      <c r="AA68" s="493"/>
      <c r="AB68" s="493"/>
      <c r="AC68" s="493"/>
      <c r="AD68" s="493"/>
      <c r="AE68" s="493"/>
      <c r="AF68" s="493"/>
      <c r="AG68" s="493"/>
      <c r="AH68" s="493"/>
      <c r="AI68" s="493"/>
      <c r="AJ68" s="493"/>
      <c r="AK68" s="613" t="s">
        <v>139</v>
      </c>
      <c r="AL68" s="487"/>
      <c r="AM68" s="487"/>
      <c r="AN68" s="614"/>
      <c r="AO68" s="136"/>
      <c r="AP68" s="136"/>
      <c r="AQ68" s="136"/>
      <c r="AR68" s="136"/>
      <c r="AS68" s="136"/>
      <c r="AT68" s="136"/>
      <c r="AU68" s="136"/>
      <c r="AV68" s="10"/>
    </row>
    <row r="69" spans="2:48" x14ac:dyDescent="0.2">
      <c r="B69" s="10"/>
      <c r="C69" s="136"/>
      <c r="D69" s="136"/>
      <c r="E69" s="148" t="s">
        <v>91</v>
      </c>
      <c r="F69" s="617"/>
      <c r="G69" s="618"/>
      <c r="H69" s="618"/>
      <c r="I69" s="618"/>
      <c r="J69" s="618"/>
      <c r="K69" s="618"/>
      <c r="L69" s="618"/>
      <c r="M69" s="618"/>
      <c r="N69" s="618"/>
      <c r="O69" s="618"/>
      <c r="P69" s="618"/>
      <c r="Q69" s="618"/>
      <c r="R69" s="618"/>
      <c r="S69" s="618"/>
      <c r="T69" s="618"/>
      <c r="U69" s="618"/>
      <c r="V69" s="618"/>
      <c r="W69" s="618"/>
      <c r="X69" s="618"/>
      <c r="Y69" s="618"/>
      <c r="Z69" s="618"/>
      <c r="AA69" s="618"/>
      <c r="AB69" s="618"/>
      <c r="AC69" s="618"/>
      <c r="AD69" s="618"/>
      <c r="AE69" s="618"/>
      <c r="AF69" s="618"/>
      <c r="AG69" s="618"/>
      <c r="AH69" s="618"/>
      <c r="AI69" s="618"/>
      <c r="AJ69" s="618"/>
      <c r="AK69" s="619"/>
      <c r="AL69" s="619"/>
      <c r="AM69" s="619"/>
      <c r="AN69" s="620"/>
      <c r="AO69" s="136"/>
      <c r="AP69" s="136"/>
      <c r="AQ69" s="136"/>
      <c r="AR69" s="136"/>
      <c r="AS69" s="136"/>
      <c r="AT69" s="136"/>
      <c r="AU69" s="136"/>
      <c r="AV69" s="10"/>
    </row>
    <row r="70" spans="2:48" x14ac:dyDescent="0.2">
      <c r="B70" s="10"/>
      <c r="C70" s="136"/>
      <c r="D70" s="136"/>
      <c r="E70" s="148" t="s">
        <v>92</v>
      </c>
      <c r="F70" s="587"/>
      <c r="G70" s="588"/>
      <c r="H70" s="588"/>
      <c r="I70" s="588"/>
      <c r="J70" s="588"/>
      <c r="K70" s="588"/>
      <c r="L70" s="588"/>
      <c r="M70" s="588"/>
      <c r="N70" s="588"/>
      <c r="O70" s="588"/>
      <c r="P70" s="588"/>
      <c r="Q70" s="588"/>
      <c r="R70" s="588"/>
      <c r="S70" s="588"/>
      <c r="T70" s="588"/>
      <c r="U70" s="588"/>
      <c r="V70" s="588"/>
      <c r="W70" s="588"/>
      <c r="X70" s="588"/>
      <c r="Y70" s="588"/>
      <c r="Z70" s="588"/>
      <c r="AA70" s="588"/>
      <c r="AB70" s="588"/>
      <c r="AC70" s="588"/>
      <c r="AD70" s="588"/>
      <c r="AE70" s="588"/>
      <c r="AF70" s="588"/>
      <c r="AG70" s="588"/>
      <c r="AH70" s="588"/>
      <c r="AI70" s="588"/>
      <c r="AJ70" s="588"/>
      <c r="AK70" s="615"/>
      <c r="AL70" s="615"/>
      <c r="AM70" s="615"/>
      <c r="AN70" s="616"/>
      <c r="AO70" s="136"/>
      <c r="AP70" s="136"/>
      <c r="AQ70" s="136"/>
      <c r="AR70" s="136"/>
      <c r="AS70" s="136"/>
      <c r="AT70" s="136"/>
      <c r="AU70" s="136"/>
      <c r="AV70" s="10"/>
    </row>
    <row r="71" spans="2:48" x14ac:dyDescent="0.2">
      <c r="B71" s="10"/>
      <c r="C71" s="136"/>
      <c r="D71" s="136"/>
      <c r="E71" s="148" t="s">
        <v>93</v>
      </c>
      <c r="F71" s="587"/>
      <c r="G71" s="588"/>
      <c r="H71" s="588"/>
      <c r="I71" s="588"/>
      <c r="J71" s="588"/>
      <c r="K71" s="588"/>
      <c r="L71" s="588"/>
      <c r="M71" s="588"/>
      <c r="N71" s="588"/>
      <c r="O71" s="588"/>
      <c r="P71" s="588"/>
      <c r="Q71" s="588"/>
      <c r="R71" s="588"/>
      <c r="S71" s="588"/>
      <c r="T71" s="588"/>
      <c r="U71" s="588"/>
      <c r="V71" s="588"/>
      <c r="W71" s="588"/>
      <c r="X71" s="588"/>
      <c r="Y71" s="588"/>
      <c r="Z71" s="588"/>
      <c r="AA71" s="588"/>
      <c r="AB71" s="588"/>
      <c r="AC71" s="588"/>
      <c r="AD71" s="588"/>
      <c r="AE71" s="588"/>
      <c r="AF71" s="588"/>
      <c r="AG71" s="588"/>
      <c r="AH71" s="588"/>
      <c r="AI71" s="588"/>
      <c r="AJ71" s="588"/>
      <c r="AK71" s="615"/>
      <c r="AL71" s="615"/>
      <c r="AM71" s="615"/>
      <c r="AN71" s="616"/>
      <c r="AO71" s="136"/>
      <c r="AP71" s="136"/>
      <c r="AQ71" s="136"/>
      <c r="AR71" s="136"/>
      <c r="AS71" s="136"/>
      <c r="AT71" s="136"/>
      <c r="AU71" s="136"/>
      <c r="AV71" s="10"/>
    </row>
    <row r="72" spans="2:48" x14ac:dyDescent="0.2">
      <c r="B72" s="10"/>
      <c r="C72" s="136"/>
      <c r="D72" s="136"/>
      <c r="E72" s="148" t="s">
        <v>94</v>
      </c>
      <c r="F72" s="587"/>
      <c r="G72" s="588"/>
      <c r="H72" s="588"/>
      <c r="I72" s="588"/>
      <c r="J72" s="588"/>
      <c r="K72" s="588"/>
      <c r="L72" s="588"/>
      <c r="M72" s="588"/>
      <c r="N72" s="588"/>
      <c r="O72" s="588"/>
      <c r="P72" s="588"/>
      <c r="Q72" s="588"/>
      <c r="R72" s="588"/>
      <c r="S72" s="588"/>
      <c r="T72" s="588"/>
      <c r="U72" s="588"/>
      <c r="V72" s="588"/>
      <c r="W72" s="588"/>
      <c r="X72" s="588"/>
      <c r="Y72" s="588"/>
      <c r="Z72" s="588"/>
      <c r="AA72" s="588"/>
      <c r="AB72" s="588"/>
      <c r="AC72" s="588"/>
      <c r="AD72" s="588"/>
      <c r="AE72" s="588"/>
      <c r="AF72" s="588"/>
      <c r="AG72" s="588"/>
      <c r="AH72" s="588"/>
      <c r="AI72" s="588"/>
      <c r="AJ72" s="588"/>
      <c r="AK72" s="615"/>
      <c r="AL72" s="615"/>
      <c r="AM72" s="615"/>
      <c r="AN72" s="616"/>
      <c r="AO72" s="136"/>
      <c r="AP72" s="136"/>
      <c r="AQ72" s="136"/>
      <c r="AR72" s="136"/>
      <c r="AS72" s="136"/>
      <c r="AT72" s="136"/>
      <c r="AU72" s="136"/>
      <c r="AV72" s="10"/>
    </row>
    <row r="73" spans="2:48" x14ac:dyDescent="0.2">
      <c r="B73" s="10"/>
      <c r="C73" s="136"/>
      <c r="D73" s="136"/>
      <c r="E73" s="148" t="s">
        <v>95</v>
      </c>
      <c r="F73" s="587"/>
      <c r="G73" s="588"/>
      <c r="H73" s="588"/>
      <c r="I73" s="588"/>
      <c r="J73" s="588"/>
      <c r="K73" s="588"/>
      <c r="L73" s="588"/>
      <c r="M73" s="588"/>
      <c r="N73" s="588"/>
      <c r="O73" s="588"/>
      <c r="P73" s="588"/>
      <c r="Q73" s="588"/>
      <c r="R73" s="588"/>
      <c r="S73" s="588"/>
      <c r="T73" s="588"/>
      <c r="U73" s="588"/>
      <c r="V73" s="588"/>
      <c r="W73" s="588"/>
      <c r="X73" s="588"/>
      <c r="Y73" s="588"/>
      <c r="Z73" s="588"/>
      <c r="AA73" s="588"/>
      <c r="AB73" s="588"/>
      <c r="AC73" s="588"/>
      <c r="AD73" s="588"/>
      <c r="AE73" s="588"/>
      <c r="AF73" s="588"/>
      <c r="AG73" s="588"/>
      <c r="AH73" s="588"/>
      <c r="AI73" s="588"/>
      <c r="AJ73" s="588"/>
      <c r="AK73" s="615"/>
      <c r="AL73" s="615"/>
      <c r="AM73" s="615"/>
      <c r="AN73" s="616"/>
      <c r="AO73" s="136"/>
      <c r="AP73" s="136"/>
      <c r="AQ73" s="136"/>
      <c r="AR73" s="136"/>
      <c r="AS73" s="136"/>
      <c r="AT73" s="136"/>
      <c r="AU73" s="136"/>
      <c r="AV73" s="10"/>
    </row>
    <row r="74" spans="2:48" ht="13.5" customHeight="1" x14ac:dyDescent="0.2">
      <c r="B74" s="10"/>
      <c r="C74" s="136"/>
      <c r="D74" s="136"/>
      <c r="E74" s="148" t="s">
        <v>96</v>
      </c>
      <c r="F74" s="587"/>
      <c r="G74" s="588"/>
      <c r="H74" s="588"/>
      <c r="I74" s="588"/>
      <c r="J74" s="588"/>
      <c r="K74" s="588"/>
      <c r="L74" s="588"/>
      <c r="M74" s="588"/>
      <c r="N74" s="588"/>
      <c r="O74" s="588"/>
      <c r="P74" s="588"/>
      <c r="Q74" s="588"/>
      <c r="R74" s="588"/>
      <c r="S74" s="588"/>
      <c r="T74" s="588"/>
      <c r="U74" s="588"/>
      <c r="V74" s="588"/>
      <c r="W74" s="588"/>
      <c r="X74" s="588"/>
      <c r="Y74" s="588"/>
      <c r="Z74" s="588"/>
      <c r="AA74" s="588"/>
      <c r="AB74" s="588"/>
      <c r="AC74" s="588"/>
      <c r="AD74" s="588"/>
      <c r="AE74" s="588"/>
      <c r="AF74" s="588"/>
      <c r="AG74" s="588"/>
      <c r="AH74" s="588"/>
      <c r="AI74" s="588"/>
      <c r="AJ74" s="588"/>
      <c r="AK74" s="615"/>
      <c r="AL74" s="615"/>
      <c r="AM74" s="615"/>
      <c r="AN74" s="616"/>
      <c r="AO74" s="136"/>
      <c r="AP74" s="136"/>
      <c r="AQ74" s="136"/>
      <c r="AR74" s="136"/>
      <c r="AS74" s="136"/>
      <c r="AT74" s="136"/>
      <c r="AU74" s="136"/>
      <c r="AV74" s="10"/>
    </row>
    <row r="75" spans="2:48" x14ac:dyDescent="0.2">
      <c r="B75" s="10"/>
      <c r="C75" s="136"/>
      <c r="D75" s="136"/>
      <c r="E75" s="148" t="s">
        <v>97</v>
      </c>
      <c r="F75" s="587"/>
      <c r="G75" s="588"/>
      <c r="H75" s="588"/>
      <c r="I75" s="588"/>
      <c r="J75" s="588"/>
      <c r="K75" s="588"/>
      <c r="L75" s="588"/>
      <c r="M75" s="588"/>
      <c r="N75" s="588"/>
      <c r="O75" s="588"/>
      <c r="P75" s="588"/>
      <c r="Q75" s="588"/>
      <c r="R75" s="588"/>
      <c r="S75" s="588"/>
      <c r="T75" s="588"/>
      <c r="U75" s="588"/>
      <c r="V75" s="588"/>
      <c r="W75" s="588"/>
      <c r="X75" s="588"/>
      <c r="Y75" s="588"/>
      <c r="Z75" s="588"/>
      <c r="AA75" s="588"/>
      <c r="AB75" s="588"/>
      <c r="AC75" s="588"/>
      <c r="AD75" s="588"/>
      <c r="AE75" s="588"/>
      <c r="AF75" s="588"/>
      <c r="AG75" s="588"/>
      <c r="AH75" s="588"/>
      <c r="AI75" s="588"/>
      <c r="AJ75" s="588"/>
      <c r="AK75" s="615"/>
      <c r="AL75" s="615"/>
      <c r="AM75" s="615"/>
      <c r="AN75" s="616"/>
      <c r="AO75" s="136"/>
      <c r="AP75" s="136"/>
      <c r="AQ75" s="136"/>
      <c r="AR75" s="136"/>
      <c r="AS75" s="136"/>
      <c r="AT75" s="136"/>
      <c r="AU75" s="136"/>
      <c r="AV75" s="10"/>
    </row>
    <row r="76" spans="2:48" ht="13.5" thickBot="1" x14ac:dyDescent="0.25">
      <c r="B76" s="10"/>
      <c r="C76" s="136"/>
      <c r="D76" s="136"/>
      <c r="E76" s="148" t="s">
        <v>98</v>
      </c>
      <c r="F76" s="587"/>
      <c r="G76" s="588"/>
      <c r="H76" s="588"/>
      <c r="I76" s="588"/>
      <c r="J76" s="588"/>
      <c r="K76" s="588"/>
      <c r="L76" s="588"/>
      <c r="M76" s="588"/>
      <c r="N76" s="588"/>
      <c r="O76" s="588"/>
      <c r="P76" s="588"/>
      <c r="Q76" s="588"/>
      <c r="R76" s="588"/>
      <c r="S76" s="588"/>
      <c r="T76" s="588"/>
      <c r="U76" s="588"/>
      <c r="V76" s="588"/>
      <c r="W76" s="588"/>
      <c r="X76" s="588"/>
      <c r="Y76" s="588"/>
      <c r="Z76" s="588"/>
      <c r="AA76" s="588"/>
      <c r="AB76" s="588"/>
      <c r="AC76" s="588"/>
      <c r="AD76" s="588"/>
      <c r="AE76" s="588"/>
      <c r="AF76" s="588"/>
      <c r="AG76" s="588"/>
      <c r="AH76" s="588"/>
      <c r="AI76" s="588"/>
      <c r="AJ76" s="588"/>
      <c r="AK76" s="615"/>
      <c r="AL76" s="615"/>
      <c r="AM76" s="615"/>
      <c r="AN76" s="616"/>
      <c r="AO76" s="136"/>
      <c r="AP76" s="136"/>
      <c r="AQ76" s="136"/>
      <c r="AR76" s="136"/>
      <c r="AS76" s="136"/>
      <c r="AT76" s="136"/>
      <c r="AU76" s="136"/>
      <c r="AV76" s="10"/>
    </row>
    <row r="77" spans="2:48" ht="13.5" thickBot="1" x14ac:dyDescent="0.25">
      <c r="B77" s="10"/>
      <c r="C77" s="136"/>
      <c r="D77" s="136"/>
      <c r="E77" s="136"/>
      <c r="F77" s="567" t="s">
        <v>143</v>
      </c>
      <c r="G77" s="493"/>
      <c r="H77" s="493"/>
      <c r="I77" s="493"/>
      <c r="J77" s="493"/>
      <c r="K77" s="493"/>
      <c r="L77" s="493"/>
      <c r="M77" s="493"/>
      <c r="N77" s="493"/>
      <c r="O77" s="493"/>
      <c r="P77" s="493"/>
      <c r="Q77" s="493"/>
      <c r="R77" s="493"/>
      <c r="S77" s="493"/>
      <c r="T77" s="493"/>
      <c r="U77" s="493"/>
      <c r="V77" s="493"/>
      <c r="W77" s="493"/>
      <c r="X77" s="493"/>
      <c r="Y77" s="493"/>
      <c r="Z77" s="493"/>
      <c r="AA77" s="493"/>
      <c r="AB77" s="493"/>
      <c r="AC77" s="493"/>
      <c r="AD77" s="493"/>
      <c r="AE77" s="493"/>
      <c r="AF77" s="493"/>
      <c r="AG77" s="493"/>
      <c r="AH77" s="493"/>
      <c r="AI77" s="493"/>
      <c r="AJ77" s="493"/>
      <c r="AK77" s="613" t="s">
        <v>139</v>
      </c>
      <c r="AL77" s="487"/>
      <c r="AM77" s="487"/>
      <c r="AN77" s="614"/>
      <c r="AO77" s="136"/>
      <c r="AP77" s="136"/>
      <c r="AQ77" s="136"/>
      <c r="AR77" s="136"/>
      <c r="AS77" s="136"/>
      <c r="AT77" s="136"/>
      <c r="AU77" s="136"/>
      <c r="AV77" s="10"/>
    </row>
    <row r="78" spans="2:48" x14ac:dyDescent="0.2">
      <c r="B78" s="10"/>
      <c r="C78" s="136"/>
      <c r="D78" s="136"/>
      <c r="E78" s="148" t="s">
        <v>91</v>
      </c>
      <c r="F78" s="617"/>
      <c r="G78" s="618"/>
      <c r="H78" s="618"/>
      <c r="I78" s="618"/>
      <c r="J78" s="618"/>
      <c r="K78" s="618"/>
      <c r="L78" s="618"/>
      <c r="M78" s="618"/>
      <c r="N78" s="618"/>
      <c r="O78" s="618"/>
      <c r="P78" s="618"/>
      <c r="Q78" s="618"/>
      <c r="R78" s="618"/>
      <c r="S78" s="618"/>
      <c r="T78" s="618"/>
      <c r="U78" s="618"/>
      <c r="V78" s="618"/>
      <c r="W78" s="618"/>
      <c r="X78" s="618"/>
      <c r="Y78" s="618"/>
      <c r="Z78" s="618"/>
      <c r="AA78" s="618"/>
      <c r="AB78" s="618"/>
      <c r="AC78" s="618"/>
      <c r="AD78" s="618"/>
      <c r="AE78" s="618"/>
      <c r="AF78" s="618"/>
      <c r="AG78" s="618"/>
      <c r="AH78" s="618"/>
      <c r="AI78" s="618"/>
      <c r="AJ78" s="618"/>
      <c r="AK78" s="619"/>
      <c r="AL78" s="619"/>
      <c r="AM78" s="619"/>
      <c r="AN78" s="620"/>
      <c r="AO78" s="136"/>
      <c r="AP78" s="136"/>
      <c r="AQ78" s="136"/>
      <c r="AR78" s="136"/>
      <c r="AS78" s="136"/>
      <c r="AT78" s="136"/>
      <c r="AU78" s="136"/>
      <c r="AV78" s="10"/>
    </row>
    <row r="79" spans="2:48" x14ac:dyDescent="0.2">
      <c r="B79" s="10"/>
      <c r="C79" s="136"/>
      <c r="D79" s="136"/>
      <c r="E79" s="148" t="s">
        <v>92</v>
      </c>
      <c r="F79" s="587"/>
      <c r="G79" s="588"/>
      <c r="H79" s="588"/>
      <c r="I79" s="588"/>
      <c r="J79" s="588"/>
      <c r="K79" s="588"/>
      <c r="L79" s="588"/>
      <c r="M79" s="588"/>
      <c r="N79" s="588"/>
      <c r="O79" s="588"/>
      <c r="P79" s="588"/>
      <c r="Q79" s="588"/>
      <c r="R79" s="588"/>
      <c r="S79" s="588"/>
      <c r="T79" s="588"/>
      <c r="U79" s="588"/>
      <c r="V79" s="588"/>
      <c r="W79" s="588"/>
      <c r="X79" s="588"/>
      <c r="Y79" s="588"/>
      <c r="Z79" s="588"/>
      <c r="AA79" s="588"/>
      <c r="AB79" s="588"/>
      <c r="AC79" s="588"/>
      <c r="AD79" s="588"/>
      <c r="AE79" s="588"/>
      <c r="AF79" s="588"/>
      <c r="AG79" s="588"/>
      <c r="AH79" s="588"/>
      <c r="AI79" s="588"/>
      <c r="AJ79" s="588"/>
      <c r="AK79" s="619"/>
      <c r="AL79" s="619"/>
      <c r="AM79" s="619"/>
      <c r="AN79" s="620"/>
      <c r="AO79" s="136"/>
      <c r="AP79" s="136"/>
      <c r="AQ79" s="136"/>
      <c r="AR79" s="136"/>
      <c r="AS79" s="136"/>
      <c r="AT79" s="136"/>
      <c r="AU79" s="136"/>
      <c r="AV79" s="10"/>
    </row>
    <row r="80" spans="2:48" x14ac:dyDescent="0.2">
      <c r="B80" s="10"/>
      <c r="C80" s="136"/>
      <c r="D80" s="136"/>
      <c r="E80" s="148" t="s">
        <v>93</v>
      </c>
      <c r="F80" s="587"/>
      <c r="G80" s="588"/>
      <c r="H80" s="588"/>
      <c r="I80" s="588"/>
      <c r="J80" s="588"/>
      <c r="K80" s="588"/>
      <c r="L80" s="588"/>
      <c r="M80" s="588"/>
      <c r="N80" s="588"/>
      <c r="O80" s="588"/>
      <c r="P80" s="588"/>
      <c r="Q80" s="588"/>
      <c r="R80" s="588"/>
      <c r="S80" s="588"/>
      <c r="T80" s="588"/>
      <c r="U80" s="588"/>
      <c r="V80" s="588"/>
      <c r="W80" s="588"/>
      <c r="X80" s="588"/>
      <c r="Y80" s="588"/>
      <c r="Z80" s="588"/>
      <c r="AA80" s="588"/>
      <c r="AB80" s="588"/>
      <c r="AC80" s="588"/>
      <c r="AD80" s="588"/>
      <c r="AE80" s="588"/>
      <c r="AF80" s="588"/>
      <c r="AG80" s="588"/>
      <c r="AH80" s="588"/>
      <c r="AI80" s="588"/>
      <c r="AJ80" s="588"/>
      <c r="AK80" s="619"/>
      <c r="AL80" s="619"/>
      <c r="AM80" s="619"/>
      <c r="AN80" s="620"/>
      <c r="AO80" s="136"/>
      <c r="AP80" s="136"/>
      <c r="AQ80" s="136"/>
      <c r="AR80" s="136"/>
      <c r="AS80" s="136"/>
      <c r="AT80" s="136"/>
      <c r="AU80" s="136"/>
      <c r="AV80" s="10"/>
    </row>
    <row r="81" spans="2:48" x14ac:dyDescent="0.2">
      <c r="B81" s="10"/>
      <c r="C81" s="136"/>
      <c r="D81" s="136"/>
      <c r="E81" s="148" t="s">
        <v>94</v>
      </c>
      <c r="F81" s="587"/>
      <c r="G81" s="588"/>
      <c r="H81" s="588"/>
      <c r="I81" s="588"/>
      <c r="J81" s="588"/>
      <c r="K81" s="588"/>
      <c r="L81" s="588"/>
      <c r="M81" s="588"/>
      <c r="N81" s="588"/>
      <c r="O81" s="588"/>
      <c r="P81" s="588"/>
      <c r="Q81" s="588"/>
      <c r="R81" s="588"/>
      <c r="S81" s="588"/>
      <c r="T81" s="588"/>
      <c r="U81" s="588"/>
      <c r="V81" s="588"/>
      <c r="W81" s="588"/>
      <c r="X81" s="588"/>
      <c r="Y81" s="588"/>
      <c r="Z81" s="588"/>
      <c r="AA81" s="588"/>
      <c r="AB81" s="588"/>
      <c r="AC81" s="588"/>
      <c r="AD81" s="588"/>
      <c r="AE81" s="588"/>
      <c r="AF81" s="588"/>
      <c r="AG81" s="588"/>
      <c r="AH81" s="588"/>
      <c r="AI81" s="588"/>
      <c r="AJ81" s="588"/>
      <c r="AK81" s="619"/>
      <c r="AL81" s="619"/>
      <c r="AM81" s="619"/>
      <c r="AN81" s="620"/>
      <c r="AO81" s="136"/>
      <c r="AP81" s="136"/>
      <c r="AQ81" s="136"/>
      <c r="AR81" s="136"/>
      <c r="AS81" s="136"/>
      <c r="AT81" s="136"/>
      <c r="AU81" s="136"/>
      <c r="AV81" s="10"/>
    </row>
    <row r="82" spans="2:48" x14ac:dyDescent="0.2">
      <c r="B82" s="10"/>
      <c r="C82" s="136"/>
      <c r="D82" s="136"/>
      <c r="E82" s="148" t="s">
        <v>95</v>
      </c>
      <c r="F82" s="587"/>
      <c r="G82" s="588"/>
      <c r="H82" s="588"/>
      <c r="I82" s="588"/>
      <c r="J82" s="588"/>
      <c r="K82" s="588"/>
      <c r="L82" s="588"/>
      <c r="M82" s="588"/>
      <c r="N82" s="588"/>
      <c r="O82" s="588"/>
      <c r="P82" s="588"/>
      <c r="Q82" s="588"/>
      <c r="R82" s="588"/>
      <c r="S82" s="588"/>
      <c r="T82" s="588"/>
      <c r="U82" s="588"/>
      <c r="V82" s="588"/>
      <c r="W82" s="588"/>
      <c r="X82" s="588"/>
      <c r="Y82" s="588"/>
      <c r="Z82" s="588"/>
      <c r="AA82" s="588"/>
      <c r="AB82" s="588"/>
      <c r="AC82" s="588"/>
      <c r="AD82" s="588"/>
      <c r="AE82" s="588"/>
      <c r="AF82" s="588"/>
      <c r="AG82" s="588"/>
      <c r="AH82" s="588"/>
      <c r="AI82" s="588"/>
      <c r="AJ82" s="588"/>
      <c r="AK82" s="619"/>
      <c r="AL82" s="619"/>
      <c r="AM82" s="619"/>
      <c r="AN82" s="620"/>
      <c r="AO82" s="136"/>
      <c r="AP82" s="136"/>
      <c r="AQ82" s="136"/>
      <c r="AR82" s="136"/>
      <c r="AS82" s="136"/>
      <c r="AT82" s="136"/>
      <c r="AU82" s="136"/>
      <c r="AV82" s="10"/>
    </row>
    <row r="83" spans="2:48" x14ac:dyDescent="0.2">
      <c r="B83" s="10"/>
      <c r="C83" s="136"/>
      <c r="D83" s="136"/>
      <c r="E83" s="148" t="s">
        <v>96</v>
      </c>
      <c r="F83" s="587"/>
      <c r="G83" s="588"/>
      <c r="H83" s="588"/>
      <c r="I83" s="588"/>
      <c r="J83" s="588"/>
      <c r="K83" s="588"/>
      <c r="L83" s="588"/>
      <c r="M83" s="588"/>
      <c r="N83" s="588"/>
      <c r="O83" s="588"/>
      <c r="P83" s="588"/>
      <c r="Q83" s="588"/>
      <c r="R83" s="588"/>
      <c r="S83" s="588"/>
      <c r="T83" s="588"/>
      <c r="U83" s="588"/>
      <c r="V83" s="588"/>
      <c r="W83" s="588"/>
      <c r="X83" s="588"/>
      <c r="Y83" s="588"/>
      <c r="Z83" s="588"/>
      <c r="AA83" s="588"/>
      <c r="AB83" s="588"/>
      <c r="AC83" s="588"/>
      <c r="AD83" s="588"/>
      <c r="AE83" s="588"/>
      <c r="AF83" s="588"/>
      <c r="AG83" s="588"/>
      <c r="AH83" s="588"/>
      <c r="AI83" s="588"/>
      <c r="AJ83" s="588"/>
      <c r="AK83" s="619"/>
      <c r="AL83" s="619"/>
      <c r="AM83" s="619"/>
      <c r="AN83" s="620"/>
      <c r="AO83" s="136"/>
      <c r="AP83" s="136"/>
      <c r="AQ83" s="136"/>
      <c r="AR83" s="136"/>
      <c r="AS83" s="136"/>
      <c r="AT83" s="136"/>
      <c r="AU83" s="136"/>
      <c r="AV83" s="10"/>
    </row>
    <row r="84" spans="2:48" x14ac:dyDescent="0.2">
      <c r="B84" s="10"/>
      <c r="C84" s="136"/>
      <c r="D84" s="136"/>
      <c r="E84" s="148" t="s">
        <v>97</v>
      </c>
      <c r="F84" s="587"/>
      <c r="G84" s="588"/>
      <c r="H84" s="588"/>
      <c r="I84" s="588"/>
      <c r="J84" s="588"/>
      <c r="K84" s="588"/>
      <c r="L84" s="588"/>
      <c r="M84" s="588"/>
      <c r="N84" s="588"/>
      <c r="O84" s="588"/>
      <c r="P84" s="588"/>
      <c r="Q84" s="588"/>
      <c r="R84" s="588"/>
      <c r="S84" s="588"/>
      <c r="T84" s="588"/>
      <c r="U84" s="588"/>
      <c r="V84" s="588"/>
      <c r="W84" s="588"/>
      <c r="X84" s="588"/>
      <c r="Y84" s="588"/>
      <c r="Z84" s="588"/>
      <c r="AA84" s="588"/>
      <c r="AB84" s="588"/>
      <c r="AC84" s="588"/>
      <c r="AD84" s="588"/>
      <c r="AE84" s="588"/>
      <c r="AF84" s="588"/>
      <c r="AG84" s="588"/>
      <c r="AH84" s="588"/>
      <c r="AI84" s="588"/>
      <c r="AJ84" s="588"/>
      <c r="AK84" s="619"/>
      <c r="AL84" s="619"/>
      <c r="AM84" s="619"/>
      <c r="AN84" s="620"/>
      <c r="AO84" s="136"/>
      <c r="AP84" s="136"/>
      <c r="AQ84" s="136"/>
      <c r="AR84" s="136"/>
      <c r="AS84" s="136"/>
      <c r="AT84" s="136"/>
      <c r="AU84" s="136"/>
      <c r="AV84" s="10"/>
    </row>
    <row r="85" spans="2:48" ht="13.5" thickBot="1" x14ac:dyDescent="0.25">
      <c r="B85" s="10"/>
      <c r="C85" s="136"/>
      <c r="D85" s="136"/>
      <c r="E85" s="148" t="s">
        <v>98</v>
      </c>
      <c r="F85" s="598"/>
      <c r="G85" s="599"/>
      <c r="H85" s="599"/>
      <c r="I85" s="599"/>
      <c r="J85" s="599"/>
      <c r="K85" s="599"/>
      <c r="L85" s="599"/>
      <c r="M85" s="599"/>
      <c r="N85" s="599"/>
      <c r="O85" s="599"/>
      <c r="P85" s="599"/>
      <c r="Q85" s="599"/>
      <c r="R85" s="599"/>
      <c r="S85" s="599"/>
      <c r="T85" s="599"/>
      <c r="U85" s="599"/>
      <c r="V85" s="599"/>
      <c r="W85" s="599"/>
      <c r="X85" s="599"/>
      <c r="Y85" s="599"/>
      <c r="Z85" s="599"/>
      <c r="AA85" s="599"/>
      <c r="AB85" s="599"/>
      <c r="AC85" s="599"/>
      <c r="AD85" s="599"/>
      <c r="AE85" s="599"/>
      <c r="AF85" s="599"/>
      <c r="AG85" s="599"/>
      <c r="AH85" s="599"/>
      <c r="AI85" s="599"/>
      <c r="AJ85" s="599"/>
      <c r="AK85" s="619"/>
      <c r="AL85" s="619"/>
      <c r="AM85" s="619"/>
      <c r="AN85" s="620"/>
      <c r="AO85" s="136"/>
      <c r="AP85" s="136"/>
      <c r="AQ85" s="136"/>
      <c r="AR85" s="136"/>
      <c r="AS85" s="136"/>
      <c r="AT85" s="136"/>
      <c r="AU85" s="136"/>
      <c r="AV85" s="10"/>
    </row>
    <row r="86" spans="2:48" x14ac:dyDescent="0.2">
      <c r="B86" s="10"/>
      <c r="C86" s="136"/>
      <c r="D86" s="136"/>
      <c r="E86" s="136"/>
      <c r="F86" s="136" t="s">
        <v>144</v>
      </c>
      <c r="G86" s="136"/>
      <c r="H86" s="136"/>
      <c r="I86" s="136"/>
      <c r="J86" s="136"/>
      <c r="K86" s="136"/>
      <c r="L86" s="136"/>
      <c r="M86" s="13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6"/>
      <c r="AN86" s="156"/>
      <c r="AO86" s="136"/>
      <c r="AP86" s="623">
        <f>SUM(AK69:AN76)</f>
        <v>0</v>
      </c>
      <c r="AQ86" s="624"/>
      <c r="AR86" s="624"/>
      <c r="AS86" s="624"/>
      <c r="AT86" s="625"/>
      <c r="AU86" s="136"/>
      <c r="AV86" s="10"/>
    </row>
    <row r="87" spans="2:48" x14ac:dyDescent="0.2">
      <c r="B87" s="10"/>
      <c r="C87" s="136"/>
      <c r="D87" s="136"/>
      <c r="E87" s="136"/>
      <c r="F87" s="136" t="s">
        <v>145</v>
      </c>
      <c r="G87" s="136"/>
      <c r="H87" s="136"/>
      <c r="I87" s="136"/>
      <c r="J87" s="136"/>
      <c r="K87" s="136"/>
      <c r="L87" s="136"/>
      <c r="M87" s="136"/>
      <c r="N87" s="155"/>
      <c r="O87" s="155"/>
      <c r="P87" s="155"/>
      <c r="Q87" s="155"/>
      <c r="R87" s="155"/>
      <c r="S87" s="155"/>
      <c r="T87" s="155"/>
      <c r="U87" s="155"/>
      <c r="V87" s="155"/>
      <c r="W87" s="155"/>
      <c r="X87" s="155"/>
      <c r="Y87" s="155"/>
      <c r="Z87" s="155"/>
      <c r="AA87" s="155"/>
      <c r="AB87" s="155"/>
      <c r="AC87" s="155"/>
      <c r="AD87" s="155"/>
      <c r="AE87" s="155"/>
      <c r="AF87" s="155"/>
      <c r="AG87" s="155"/>
      <c r="AH87" s="155"/>
      <c r="AI87" s="155"/>
      <c r="AJ87" s="155"/>
      <c r="AK87" s="155"/>
      <c r="AL87" s="155"/>
      <c r="AM87" s="155"/>
      <c r="AN87" s="155"/>
      <c r="AO87" s="136"/>
      <c r="AP87" s="623">
        <f>SUM(AK78:AN85)</f>
        <v>0</v>
      </c>
      <c r="AQ87" s="624"/>
      <c r="AR87" s="624"/>
      <c r="AS87" s="624"/>
      <c r="AT87" s="625"/>
      <c r="AU87" s="136"/>
      <c r="AV87" s="10"/>
    </row>
    <row r="88" spans="2:48" ht="13.5" thickBot="1" x14ac:dyDescent="0.25">
      <c r="B88" s="10"/>
      <c r="C88" s="136"/>
      <c r="D88" s="136"/>
      <c r="E88" s="136"/>
      <c r="F88" s="136"/>
      <c r="G88" s="136"/>
      <c r="H88" s="136"/>
      <c r="I88" s="136"/>
      <c r="J88" s="136"/>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6"/>
      <c r="AN88" s="136"/>
      <c r="AO88" s="136"/>
      <c r="AP88" s="136"/>
      <c r="AQ88" s="136"/>
      <c r="AR88" s="136"/>
      <c r="AS88" s="136"/>
      <c r="AT88" s="136"/>
      <c r="AU88" s="136"/>
      <c r="AV88" s="10"/>
    </row>
    <row r="89" spans="2:48" ht="13.5" customHeight="1" thickBot="1" x14ac:dyDescent="0.25">
      <c r="B89" s="10"/>
      <c r="C89" s="136"/>
      <c r="D89" s="136"/>
      <c r="E89" s="136"/>
      <c r="F89" s="567" t="s">
        <v>327</v>
      </c>
      <c r="G89" s="493"/>
      <c r="H89" s="493"/>
      <c r="I89" s="493"/>
      <c r="J89" s="493"/>
      <c r="K89" s="493"/>
      <c r="L89" s="493"/>
      <c r="M89" s="493"/>
      <c r="N89" s="493"/>
      <c r="O89" s="493"/>
      <c r="P89" s="493"/>
      <c r="Q89" s="493"/>
      <c r="R89" s="493"/>
      <c r="S89" s="493"/>
      <c r="T89" s="493"/>
      <c r="U89" s="493"/>
      <c r="V89" s="493"/>
      <c r="W89" s="493"/>
      <c r="X89" s="493"/>
      <c r="Y89" s="493"/>
      <c r="Z89" s="493"/>
      <c r="AA89" s="493"/>
      <c r="AB89" s="493"/>
      <c r="AC89" s="493"/>
      <c r="AD89" s="493"/>
      <c r="AE89" s="493"/>
      <c r="AF89" s="493"/>
      <c r="AG89" s="493"/>
      <c r="AH89" s="493"/>
      <c r="AI89" s="493"/>
      <c r="AJ89" s="493"/>
      <c r="AK89" s="613" t="s">
        <v>139</v>
      </c>
      <c r="AL89" s="487"/>
      <c r="AM89" s="487"/>
      <c r="AN89" s="614"/>
      <c r="AO89" s="136"/>
      <c r="AP89" s="136"/>
      <c r="AQ89" s="136"/>
      <c r="AR89" s="136"/>
      <c r="AS89" s="136"/>
      <c r="AT89" s="136"/>
      <c r="AU89" s="136"/>
      <c r="AV89" s="10"/>
    </row>
    <row r="90" spans="2:48" x14ac:dyDescent="0.2">
      <c r="B90" s="10"/>
      <c r="C90" s="136"/>
      <c r="D90" s="136"/>
      <c r="E90" s="148" t="s">
        <v>91</v>
      </c>
      <c r="F90" s="686" t="s">
        <v>277</v>
      </c>
      <c r="G90" s="687"/>
      <c r="H90" s="687"/>
      <c r="I90" s="687"/>
      <c r="J90" s="687"/>
      <c r="K90" s="687"/>
      <c r="L90" s="436"/>
      <c r="M90" s="690"/>
      <c r="N90" s="691"/>
      <c r="O90" s="691"/>
      <c r="P90" s="691"/>
      <c r="Q90" s="691"/>
      <c r="R90" s="691"/>
      <c r="S90" s="691"/>
      <c r="T90" s="691"/>
      <c r="U90" s="691"/>
      <c r="V90" s="691"/>
      <c r="W90" s="691"/>
      <c r="X90" s="691"/>
      <c r="Y90" s="691"/>
      <c r="Z90" s="691"/>
      <c r="AA90" s="691"/>
      <c r="AB90" s="691"/>
      <c r="AC90" s="691"/>
      <c r="AD90" s="691"/>
      <c r="AE90" s="691"/>
      <c r="AF90" s="691"/>
      <c r="AG90" s="691"/>
      <c r="AH90" s="691"/>
      <c r="AI90" s="691"/>
      <c r="AJ90" s="692"/>
      <c r="AK90" s="626"/>
      <c r="AL90" s="626"/>
      <c r="AM90" s="626"/>
      <c r="AN90" s="627"/>
      <c r="AO90" s="136"/>
      <c r="AP90" s="136"/>
      <c r="AQ90" s="136"/>
      <c r="AR90" s="136"/>
      <c r="AS90" s="136"/>
      <c r="AT90" s="136"/>
      <c r="AU90" s="136"/>
      <c r="AV90" s="10"/>
    </row>
    <row r="91" spans="2:48" x14ac:dyDescent="0.2">
      <c r="B91" s="10"/>
      <c r="C91" s="136"/>
      <c r="D91" s="136"/>
      <c r="E91" s="148" t="s">
        <v>92</v>
      </c>
      <c r="F91" s="688" t="s">
        <v>157</v>
      </c>
      <c r="G91" s="689"/>
      <c r="H91" s="689"/>
      <c r="I91" s="689"/>
      <c r="J91" s="689"/>
      <c r="K91" s="689"/>
      <c r="L91" s="638"/>
      <c r="M91" s="693"/>
      <c r="N91" s="634"/>
      <c r="O91" s="634"/>
      <c r="P91" s="634"/>
      <c r="Q91" s="634"/>
      <c r="R91" s="634"/>
      <c r="S91" s="634"/>
      <c r="T91" s="634"/>
      <c r="U91" s="634"/>
      <c r="V91" s="634"/>
      <c r="W91" s="634"/>
      <c r="X91" s="634"/>
      <c r="Y91" s="634"/>
      <c r="Z91" s="634"/>
      <c r="AA91" s="634"/>
      <c r="AB91" s="634"/>
      <c r="AC91" s="634"/>
      <c r="AD91" s="634"/>
      <c r="AE91" s="634"/>
      <c r="AF91" s="634"/>
      <c r="AG91" s="634"/>
      <c r="AH91" s="634"/>
      <c r="AI91" s="634"/>
      <c r="AJ91" s="635"/>
      <c r="AK91" s="615"/>
      <c r="AL91" s="615"/>
      <c r="AM91" s="615"/>
      <c r="AN91" s="616"/>
      <c r="AO91" s="136"/>
      <c r="AP91" s="136"/>
      <c r="AQ91" s="136"/>
      <c r="AR91" s="136"/>
      <c r="AS91" s="136"/>
      <c r="AT91" s="136"/>
      <c r="AU91" s="136"/>
      <c r="AV91" s="10"/>
    </row>
    <row r="92" spans="2:48" x14ac:dyDescent="0.2">
      <c r="B92" s="10"/>
      <c r="C92" s="136"/>
      <c r="D92" s="136"/>
      <c r="E92" s="148" t="s">
        <v>93</v>
      </c>
      <c r="F92" s="628" t="s">
        <v>521</v>
      </c>
      <c r="G92" s="440"/>
      <c r="H92" s="440"/>
      <c r="I92" s="440"/>
      <c r="J92" s="440"/>
      <c r="K92" s="440"/>
      <c r="L92" s="441"/>
      <c r="M92" s="633"/>
      <c r="N92" s="634"/>
      <c r="O92" s="634"/>
      <c r="P92" s="634"/>
      <c r="Q92" s="634"/>
      <c r="R92" s="634"/>
      <c r="S92" s="634"/>
      <c r="T92" s="634"/>
      <c r="U92" s="634"/>
      <c r="V92" s="634"/>
      <c r="W92" s="634"/>
      <c r="X92" s="634"/>
      <c r="Y92" s="634"/>
      <c r="Z92" s="634"/>
      <c r="AA92" s="634"/>
      <c r="AB92" s="634"/>
      <c r="AC92" s="634"/>
      <c r="AD92" s="634"/>
      <c r="AE92" s="634"/>
      <c r="AF92" s="634"/>
      <c r="AG92" s="634"/>
      <c r="AH92" s="634"/>
      <c r="AI92" s="634"/>
      <c r="AJ92" s="635"/>
      <c r="AK92" s="615"/>
      <c r="AL92" s="615"/>
      <c r="AM92" s="615"/>
      <c r="AN92" s="616"/>
      <c r="AO92" s="136"/>
      <c r="AP92" s="136"/>
      <c r="AQ92" s="136"/>
      <c r="AR92" s="136"/>
      <c r="AS92" s="136"/>
      <c r="AT92" s="136"/>
      <c r="AU92" s="136"/>
      <c r="AV92" s="10"/>
    </row>
    <row r="93" spans="2:48" x14ac:dyDescent="0.2">
      <c r="B93" s="10"/>
      <c r="C93" s="136"/>
      <c r="D93" s="136"/>
      <c r="E93" s="148" t="s">
        <v>94</v>
      </c>
      <c r="F93" s="629"/>
      <c r="G93" s="630"/>
      <c r="H93" s="630"/>
      <c r="I93" s="630"/>
      <c r="J93" s="630"/>
      <c r="K93" s="630"/>
      <c r="L93" s="631"/>
      <c r="M93" s="633"/>
      <c r="N93" s="634"/>
      <c r="O93" s="634"/>
      <c r="P93" s="634"/>
      <c r="Q93" s="634"/>
      <c r="R93" s="634"/>
      <c r="S93" s="634"/>
      <c r="T93" s="634"/>
      <c r="U93" s="634"/>
      <c r="V93" s="634"/>
      <c r="W93" s="634"/>
      <c r="X93" s="634"/>
      <c r="Y93" s="634"/>
      <c r="Z93" s="634"/>
      <c r="AA93" s="634"/>
      <c r="AB93" s="634"/>
      <c r="AC93" s="634"/>
      <c r="AD93" s="634"/>
      <c r="AE93" s="634"/>
      <c r="AF93" s="634"/>
      <c r="AG93" s="634"/>
      <c r="AH93" s="634"/>
      <c r="AI93" s="634"/>
      <c r="AJ93" s="635"/>
      <c r="AK93" s="615"/>
      <c r="AL93" s="615"/>
      <c r="AM93" s="615"/>
      <c r="AN93" s="616"/>
      <c r="AO93" s="136"/>
      <c r="AP93" s="136"/>
      <c r="AQ93" s="136"/>
      <c r="AR93" s="136"/>
      <c r="AS93" s="136"/>
      <c r="AT93" s="136"/>
      <c r="AU93" s="136"/>
      <c r="AV93" s="10"/>
    </row>
    <row r="94" spans="2:48" x14ac:dyDescent="0.2">
      <c r="B94" s="10"/>
      <c r="C94" s="136"/>
      <c r="D94" s="136"/>
      <c r="E94" s="148" t="s">
        <v>95</v>
      </c>
      <c r="F94" s="629"/>
      <c r="G94" s="630"/>
      <c r="H94" s="630"/>
      <c r="I94" s="630"/>
      <c r="J94" s="630"/>
      <c r="K94" s="630"/>
      <c r="L94" s="631"/>
      <c r="M94" s="633"/>
      <c r="N94" s="634"/>
      <c r="O94" s="634"/>
      <c r="P94" s="634"/>
      <c r="Q94" s="634"/>
      <c r="R94" s="634"/>
      <c r="S94" s="634"/>
      <c r="T94" s="634"/>
      <c r="U94" s="634"/>
      <c r="V94" s="634"/>
      <c r="W94" s="634"/>
      <c r="X94" s="634"/>
      <c r="Y94" s="634"/>
      <c r="Z94" s="634"/>
      <c r="AA94" s="634"/>
      <c r="AB94" s="634"/>
      <c r="AC94" s="634"/>
      <c r="AD94" s="634"/>
      <c r="AE94" s="634"/>
      <c r="AF94" s="634"/>
      <c r="AG94" s="634"/>
      <c r="AH94" s="634"/>
      <c r="AI94" s="634"/>
      <c r="AJ94" s="635"/>
      <c r="AK94" s="615"/>
      <c r="AL94" s="615"/>
      <c r="AM94" s="615"/>
      <c r="AN94" s="616"/>
      <c r="AO94" s="136"/>
      <c r="AP94" s="136"/>
      <c r="AQ94" s="136"/>
      <c r="AR94" s="136"/>
      <c r="AS94" s="136"/>
      <c r="AT94" s="136"/>
      <c r="AU94" s="136"/>
      <c r="AV94" s="10"/>
    </row>
    <row r="95" spans="2:48" x14ac:dyDescent="0.2">
      <c r="B95" s="10"/>
      <c r="C95" s="136"/>
      <c r="D95" s="136"/>
      <c r="E95" s="148" t="s">
        <v>96</v>
      </c>
      <c r="F95" s="629"/>
      <c r="G95" s="630"/>
      <c r="H95" s="630"/>
      <c r="I95" s="630"/>
      <c r="J95" s="630"/>
      <c r="K95" s="630"/>
      <c r="L95" s="631"/>
      <c r="M95" s="633"/>
      <c r="N95" s="634"/>
      <c r="O95" s="634"/>
      <c r="P95" s="634"/>
      <c r="Q95" s="634"/>
      <c r="R95" s="634"/>
      <c r="S95" s="634"/>
      <c r="T95" s="634"/>
      <c r="U95" s="634"/>
      <c r="V95" s="634"/>
      <c r="W95" s="634"/>
      <c r="X95" s="634"/>
      <c r="Y95" s="634"/>
      <c r="Z95" s="634"/>
      <c r="AA95" s="634"/>
      <c r="AB95" s="634"/>
      <c r="AC95" s="634"/>
      <c r="AD95" s="634"/>
      <c r="AE95" s="634"/>
      <c r="AF95" s="634"/>
      <c r="AG95" s="634"/>
      <c r="AH95" s="634"/>
      <c r="AI95" s="634"/>
      <c r="AJ95" s="635"/>
      <c r="AK95" s="615"/>
      <c r="AL95" s="615"/>
      <c r="AM95" s="615"/>
      <c r="AN95" s="616"/>
      <c r="AO95" s="136"/>
      <c r="AP95" s="136"/>
      <c r="AQ95" s="136"/>
      <c r="AR95" s="136"/>
      <c r="AS95" s="136"/>
      <c r="AT95" s="136"/>
      <c r="AU95" s="136"/>
      <c r="AV95" s="10"/>
    </row>
    <row r="96" spans="2:48" x14ac:dyDescent="0.2">
      <c r="B96" s="10"/>
      <c r="C96" s="136"/>
      <c r="D96" s="136"/>
      <c r="E96" s="148" t="s">
        <v>97</v>
      </c>
      <c r="F96" s="629"/>
      <c r="G96" s="630"/>
      <c r="H96" s="630"/>
      <c r="I96" s="630"/>
      <c r="J96" s="630"/>
      <c r="K96" s="630"/>
      <c r="L96" s="631"/>
      <c r="M96" s="633"/>
      <c r="N96" s="634"/>
      <c r="O96" s="634"/>
      <c r="P96" s="634"/>
      <c r="Q96" s="634"/>
      <c r="R96" s="634"/>
      <c r="S96" s="634"/>
      <c r="T96" s="634"/>
      <c r="U96" s="634"/>
      <c r="V96" s="634"/>
      <c r="W96" s="634"/>
      <c r="X96" s="634"/>
      <c r="Y96" s="634"/>
      <c r="Z96" s="634"/>
      <c r="AA96" s="634"/>
      <c r="AB96" s="634"/>
      <c r="AC96" s="634"/>
      <c r="AD96" s="634"/>
      <c r="AE96" s="634"/>
      <c r="AF96" s="634"/>
      <c r="AG96" s="634"/>
      <c r="AH96" s="634"/>
      <c r="AI96" s="634"/>
      <c r="AJ96" s="635"/>
      <c r="AK96" s="615"/>
      <c r="AL96" s="615"/>
      <c r="AM96" s="615"/>
      <c r="AN96" s="616"/>
      <c r="AO96" s="136"/>
      <c r="AP96" s="136"/>
      <c r="AQ96" s="136"/>
      <c r="AR96" s="136"/>
      <c r="AS96" s="136"/>
      <c r="AT96" s="136"/>
      <c r="AU96" s="136"/>
      <c r="AV96" s="10"/>
    </row>
    <row r="97" spans="2:48" x14ac:dyDescent="0.2">
      <c r="B97" s="10"/>
      <c r="C97" s="136"/>
      <c r="D97" s="136"/>
      <c r="E97" s="148" t="s">
        <v>98</v>
      </c>
      <c r="F97" s="629"/>
      <c r="G97" s="630"/>
      <c r="H97" s="630"/>
      <c r="I97" s="630"/>
      <c r="J97" s="630"/>
      <c r="K97" s="630"/>
      <c r="L97" s="631"/>
      <c r="M97" s="633"/>
      <c r="N97" s="634"/>
      <c r="O97" s="634"/>
      <c r="P97" s="634"/>
      <c r="Q97" s="634"/>
      <c r="R97" s="634"/>
      <c r="S97" s="634"/>
      <c r="T97" s="634"/>
      <c r="U97" s="634"/>
      <c r="V97" s="634"/>
      <c r="W97" s="634"/>
      <c r="X97" s="634"/>
      <c r="Y97" s="634"/>
      <c r="Z97" s="634"/>
      <c r="AA97" s="634"/>
      <c r="AB97" s="634"/>
      <c r="AC97" s="634"/>
      <c r="AD97" s="634"/>
      <c r="AE97" s="634"/>
      <c r="AF97" s="634"/>
      <c r="AG97" s="634"/>
      <c r="AH97" s="634"/>
      <c r="AI97" s="634"/>
      <c r="AJ97" s="635"/>
      <c r="AK97" s="615"/>
      <c r="AL97" s="615"/>
      <c r="AM97" s="615"/>
      <c r="AN97" s="616"/>
      <c r="AO97" s="136"/>
      <c r="AP97" s="136"/>
      <c r="AQ97" s="136"/>
      <c r="AR97" s="136"/>
      <c r="AS97" s="136"/>
      <c r="AT97" s="136"/>
      <c r="AU97" s="136"/>
      <c r="AV97" s="10"/>
    </row>
    <row r="98" spans="2:48" x14ac:dyDescent="0.2">
      <c r="B98" s="10"/>
      <c r="C98" s="136"/>
      <c r="D98" s="136"/>
      <c r="E98" s="148" t="s">
        <v>99</v>
      </c>
      <c r="F98" s="629"/>
      <c r="G98" s="630"/>
      <c r="H98" s="630"/>
      <c r="I98" s="630"/>
      <c r="J98" s="630"/>
      <c r="K98" s="630"/>
      <c r="L98" s="631"/>
      <c r="M98" s="633"/>
      <c r="N98" s="634"/>
      <c r="O98" s="634"/>
      <c r="P98" s="634"/>
      <c r="Q98" s="634"/>
      <c r="R98" s="634"/>
      <c r="S98" s="634"/>
      <c r="T98" s="634"/>
      <c r="U98" s="634"/>
      <c r="V98" s="634"/>
      <c r="W98" s="634"/>
      <c r="X98" s="634"/>
      <c r="Y98" s="634"/>
      <c r="Z98" s="634"/>
      <c r="AA98" s="634"/>
      <c r="AB98" s="634"/>
      <c r="AC98" s="634"/>
      <c r="AD98" s="634"/>
      <c r="AE98" s="634"/>
      <c r="AF98" s="634"/>
      <c r="AG98" s="634"/>
      <c r="AH98" s="634"/>
      <c r="AI98" s="634"/>
      <c r="AJ98" s="635"/>
      <c r="AK98" s="615"/>
      <c r="AL98" s="615"/>
      <c r="AM98" s="615"/>
      <c r="AN98" s="616"/>
      <c r="AO98" s="136"/>
      <c r="AP98" s="136"/>
      <c r="AQ98" s="136"/>
      <c r="AR98" s="136"/>
      <c r="AS98" s="136"/>
      <c r="AT98" s="136"/>
      <c r="AU98" s="136"/>
      <c r="AV98" s="10"/>
    </row>
    <row r="99" spans="2:48" ht="13.5" thickBot="1" x14ac:dyDescent="0.25">
      <c r="B99" s="10"/>
      <c r="C99" s="136"/>
      <c r="D99" s="136"/>
      <c r="E99" s="148" t="s">
        <v>141</v>
      </c>
      <c r="F99" s="632"/>
      <c r="G99" s="443"/>
      <c r="H99" s="443"/>
      <c r="I99" s="443"/>
      <c r="J99" s="443"/>
      <c r="K99" s="443"/>
      <c r="L99" s="444"/>
      <c r="M99" s="653"/>
      <c r="N99" s="654"/>
      <c r="O99" s="654"/>
      <c r="P99" s="654"/>
      <c r="Q99" s="654"/>
      <c r="R99" s="654"/>
      <c r="S99" s="654"/>
      <c r="T99" s="654"/>
      <c r="U99" s="654"/>
      <c r="V99" s="654"/>
      <c r="W99" s="654"/>
      <c r="X99" s="654"/>
      <c r="Y99" s="654"/>
      <c r="Z99" s="654"/>
      <c r="AA99" s="654"/>
      <c r="AB99" s="654"/>
      <c r="AC99" s="654"/>
      <c r="AD99" s="654"/>
      <c r="AE99" s="654"/>
      <c r="AF99" s="654"/>
      <c r="AG99" s="654"/>
      <c r="AH99" s="654"/>
      <c r="AI99" s="654"/>
      <c r="AJ99" s="655"/>
      <c r="AK99" s="621"/>
      <c r="AL99" s="621"/>
      <c r="AM99" s="621"/>
      <c r="AN99" s="622"/>
      <c r="AO99" s="136"/>
      <c r="AP99" s="136"/>
      <c r="AQ99" s="136"/>
      <c r="AR99" s="136"/>
      <c r="AS99" s="136"/>
      <c r="AT99" s="136"/>
      <c r="AU99" s="136"/>
      <c r="AV99" s="10"/>
    </row>
    <row r="100" spans="2:48" x14ac:dyDescent="0.2">
      <c r="B100" s="10"/>
      <c r="C100" s="136"/>
      <c r="D100" s="136"/>
      <c r="E100" s="136"/>
      <c r="F100" s="136" t="s">
        <v>146</v>
      </c>
      <c r="G100" s="136"/>
      <c r="H100" s="136"/>
      <c r="I100" s="136"/>
      <c r="J100" s="136"/>
      <c r="K100" s="136"/>
      <c r="L100" s="136"/>
      <c r="M100" s="136"/>
      <c r="N100" s="156"/>
      <c r="O100" s="156"/>
      <c r="P100" s="156"/>
      <c r="Q100" s="156"/>
      <c r="R100" s="156"/>
      <c r="S100" s="156"/>
      <c r="T100" s="156"/>
      <c r="U100" s="156"/>
      <c r="V100" s="156"/>
      <c r="W100" s="156"/>
      <c r="X100" s="156"/>
      <c r="Y100" s="156"/>
      <c r="Z100" s="156"/>
      <c r="AA100" s="156"/>
      <c r="AB100" s="156"/>
      <c r="AC100" s="156"/>
      <c r="AD100" s="156"/>
      <c r="AE100" s="156"/>
      <c r="AF100" s="156"/>
      <c r="AG100" s="156"/>
      <c r="AH100" s="156"/>
      <c r="AI100" s="156"/>
      <c r="AJ100" s="156"/>
      <c r="AK100" s="156"/>
      <c r="AL100" s="156"/>
      <c r="AM100" s="156"/>
      <c r="AN100" s="156"/>
      <c r="AO100" s="136"/>
      <c r="AP100" s="623">
        <f>SUM(AK90:AN99)</f>
        <v>0</v>
      </c>
      <c r="AQ100" s="624"/>
      <c r="AR100" s="624"/>
      <c r="AS100" s="624"/>
      <c r="AT100" s="625"/>
      <c r="AU100" s="136"/>
      <c r="AV100" s="10"/>
    </row>
    <row r="101" spans="2:48" ht="13.5" thickBot="1" x14ac:dyDescent="0.25">
      <c r="B101" s="10"/>
      <c r="C101" s="136"/>
      <c r="D101" s="136"/>
      <c r="E101" s="136"/>
      <c r="F101" s="136"/>
      <c r="G101" s="136"/>
      <c r="H101" s="136"/>
      <c r="I101" s="136"/>
      <c r="J101" s="136"/>
      <c r="K101" s="136"/>
      <c r="L101" s="136"/>
      <c r="M101" s="136"/>
      <c r="N101" s="136"/>
      <c r="O101" s="136"/>
      <c r="P101" s="136"/>
      <c r="Q101" s="136"/>
      <c r="R101" s="136"/>
      <c r="S101" s="136"/>
      <c r="T101" s="136"/>
      <c r="U101" s="136"/>
      <c r="V101" s="136"/>
      <c r="W101" s="136"/>
      <c r="X101" s="136"/>
      <c r="Y101" s="136"/>
      <c r="Z101" s="136"/>
      <c r="AA101" s="136"/>
      <c r="AB101" s="136"/>
      <c r="AC101" s="136"/>
      <c r="AD101" s="136"/>
      <c r="AE101" s="136"/>
      <c r="AF101" s="136"/>
      <c r="AG101" s="136"/>
      <c r="AH101" s="136"/>
      <c r="AI101" s="136"/>
      <c r="AJ101" s="136"/>
      <c r="AK101" s="136"/>
      <c r="AL101" s="136"/>
      <c r="AM101" s="136"/>
      <c r="AN101" s="136"/>
      <c r="AO101" s="136"/>
      <c r="AP101" s="136"/>
      <c r="AQ101" s="136"/>
      <c r="AR101" s="136"/>
      <c r="AS101" s="136"/>
      <c r="AT101" s="136"/>
      <c r="AU101" s="136"/>
      <c r="AV101" s="10"/>
    </row>
    <row r="102" spans="2:48" ht="13.5" customHeight="1" thickBot="1" x14ac:dyDescent="0.25">
      <c r="B102" s="10"/>
      <c r="C102" s="136"/>
      <c r="D102" s="136"/>
      <c r="E102" s="136"/>
      <c r="F102" s="567" t="s">
        <v>170</v>
      </c>
      <c r="G102" s="493"/>
      <c r="H102" s="493"/>
      <c r="I102" s="493"/>
      <c r="J102" s="493"/>
      <c r="K102" s="493"/>
      <c r="L102" s="493"/>
      <c r="M102" s="493"/>
      <c r="N102" s="493"/>
      <c r="O102" s="493"/>
      <c r="P102" s="493"/>
      <c r="Q102" s="493"/>
      <c r="R102" s="493"/>
      <c r="S102" s="493"/>
      <c r="T102" s="493"/>
      <c r="U102" s="493"/>
      <c r="V102" s="493"/>
      <c r="W102" s="493"/>
      <c r="X102" s="493"/>
      <c r="Y102" s="493"/>
      <c r="Z102" s="493"/>
      <c r="AA102" s="493"/>
      <c r="AB102" s="493"/>
      <c r="AC102" s="493"/>
      <c r="AD102" s="493"/>
      <c r="AE102" s="493"/>
      <c r="AF102" s="493"/>
      <c r="AG102" s="493" t="s">
        <v>216</v>
      </c>
      <c r="AH102" s="493"/>
      <c r="AI102" s="493"/>
      <c r="AJ102" s="493"/>
      <c r="AK102" s="613" t="s">
        <v>139</v>
      </c>
      <c r="AL102" s="487"/>
      <c r="AM102" s="487"/>
      <c r="AN102" s="614"/>
      <c r="AO102" s="136"/>
      <c r="AP102" s="136"/>
      <c r="AQ102" s="136"/>
      <c r="AR102" s="136"/>
      <c r="AS102" s="136"/>
      <c r="AT102" s="136"/>
      <c r="AU102" s="136"/>
      <c r="AV102" s="10"/>
    </row>
    <row r="103" spans="2:48" x14ac:dyDescent="0.2">
      <c r="B103" s="10"/>
      <c r="C103" s="136"/>
      <c r="D103" s="136"/>
      <c r="E103" s="148" t="s">
        <v>91</v>
      </c>
      <c r="F103" s="659">
        <f>'Budget Period 1'!F103</f>
        <v>0</v>
      </c>
      <c r="G103" s="660"/>
      <c r="H103" s="660"/>
      <c r="I103" s="660"/>
      <c r="J103" s="660"/>
      <c r="K103" s="660"/>
      <c r="L103" s="660"/>
      <c r="M103" s="660"/>
      <c r="N103" s="660"/>
      <c r="O103" s="660"/>
      <c r="P103" s="660"/>
      <c r="Q103" s="660"/>
      <c r="R103" s="660"/>
      <c r="S103" s="660"/>
      <c r="T103" s="660"/>
      <c r="U103" s="660"/>
      <c r="V103" s="660"/>
      <c r="W103" s="660"/>
      <c r="X103" s="660"/>
      <c r="Y103" s="660"/>
      <c r="Z103" s="660"/>
      <c r="AA103" s="660"/>
      <c r="AB103" s="660"/>
      <c r="AC103" s="660"/>
      <c r="AD103" s="660"/>
      <c r="AE103" s="660"/>
      <c r="AF103" s="660"/>
      <c r="AG103" s="594">
        <f>Data_Subaward_Y1_1+Data_Subaward_Y2_1</f>
        <v>0</v>
      </c>
      <c r="AH103" s="594"/>
      <c r="AI103" s="594"/>
      <c r="AJ103" s="594"/>
      <c r="AK103" s="626"/>
      <c r="AL103" s="626"/>
      <c r="AM103" s="626"/>
      <c r="AN103" s="627"/>
      <c r="AO103" s="136"/>
      <c r="AP103" s="136"/>
      <c r="AQ103" s="136"/>
      <c r="AR103" s="136"/>
      <c r="AS103" s="136"/>
      <c r="AT103" s="136"/>
      <c r="AU103" s="136"/>
      <c r="AV103" s="10"/>
    </row>
    <row r="104" spans="2:48" x14ac:dyDescent="0.2">
      <c r="B104" s="10"/>
      <c r="C104" s="136"/>
      <c r="D104" s="136"/>
      <c r="E104" s="148" t="s">
        <v>92</v>
      </c>
      <c r="F104" s="658">
        <f>'Budget Period 1'!F104</f>
        <v>0</v>
      </c>
      <c r="G104" s="639"/>
      <c r="H104" s="639"/>
      <c r="I104" s="639"/>
      <c r="J104" s="639"/>
      <c r="K104" s="639"/>
      <c r="L104" s="639"/>
      <c r="M104" s="639"/>
      <c r="N104" s="639"/>
      <c r="O104" s="639"/>
      <c r="P104" s="639"/>
      <c r="Q104" s="639"/>
      <c r="R104" s="639"/>
      <c r="S104" s="639"/>
      <c r="T104" s="639"/>
      <c r="U104" s="639"/>
      <c r="V104" s="639"/>
      <c r="W104" s="639"/>
      <c r="X104" s="639"/>
      <c r="Y104" s="639"/>
      <c r="Z104" s="639"/>
      <c r="AA104" s="639"/>
      <c r="AB104" s="639"/>
      <c r="AC104" s="639"/>
      <c r="AD104" s="639"/>
      <c r="AE104" s="639"/>
      <c r="AF104" s="639"/>
      <c r="AG104" s="607">
        <f>Data_Subaward_Y1_2+Data_Subaward_Y2_2</f>
        <v>0</v>
      </c>
      <c r="AH104" s="607"/>
      <c r="AI104" s="607"/>
      <c r="AJ104" s="607"/>
      <c r="AK104" s="615"/>
      <c r="AL104" s="615"/>
      <c r="AM104" s="615"/>
      <c r="AN104" s="616"/>
      <c r="AO104" s="136"/>
      <c r="AP104" s="136"/>
      <c r="AQ104" s="136"/>
      <c r="AR104" s="136"/>
      <c r="AS104" s="136"/>
      <c r="AT104" s="136"/>
      <c r="AU104" s="136"/>
      <c r="AV104" s="10"/>
    </row>
    <row r="105" spans="2:48" x14ac:dyDescent="0.2">
      <c r="B105" s="10"/>
      <c r="C105" s="136"/>
      <c r="D105" s="136"/>
      <c r="E105" s="148" t="s">
        <v>93</v>
      </c>
      <c r="F105" s="658">
        <f>'Budget Period 1'!F105</f>
        <v>0</v>
      </c>
      <c r="G105" s="639"/>
      <c r="H105" s="639"/>
      <c r="I105" s="639"/>
      <c r="J105" s="639"/>
      <c r="K105" s="639"/>
      <c r="L105" s="639"/>
      <c r="M105" s="639"/>
      <c r="N105" s="639"/>
      <c r="O105" s="639"/>
      <c r="P105" s="639"/>
      <c r="Q105" s="639"/>
      <c r="R105" s="639"/>
      <c r="S105" s="639"/>
      <c r="T105" s="639"/>
      <c r="U105" s="639"/>
      <c r="V105" s="639"/>
      <c r="W105" s="639"/>
      <c r="X105" s="639"/>
      <c r="Y105" s="639"/>
      <c r="Z105" s="639"/>
      <c r="AA105" s="639"/>
      <c r="AB105" s="639"/>
      <c r="AC105" s="639"/>
      <c r="AD105" s="639"/>
      <c r="AE105" s="639"/>
      <c r="AF105" s="639"/>
      <c r="AG105" s="607">
        <f>Data_Subaward_Y1_3+Data_Subaward_Y2_3</f>
        <v>0</v>
      </c>
      <c r="AH105" s="607"/>
      <c r="AI105" s="607"/>
      <c r="AJ105" s="607"/>
      <c r="AK105" s="615"/>
      <c r="AL105" s="615"/>
      <c r="AM105" s="615"/>
      <c r="AN105" s="616"/>
      <c r="AO105" s="136"/>
      <c r="AP105" s="136"/>
      <c r="AQ105" s="136"/>
      <c r="AR105" s="136"/>
      <c r="AS105" s="136"/>
      <c r="AT105" s="136"/>
      <c r="AU105" s="136"/>
      <c r="AV105" s="10"/>
    </row>
    <row r="106" spans="2:48" x14ac:dyDescent="0.2">
      <c r="B106" s="10"/>
      <c r="C106" s="136"/>
      <c r="D106" s="136"/>
      <c r="E106" s="148" t="s">
        <v>94</v>
      </c>
      <c r="F106" s="658">
        <f>'Budget Period 1'!F106</f>
        <v>0</v>
      </c>
      <c r="G106" s="639"/>
      <c r="H106" s="639"/>
      <c r="I106" s="639"/>
      <c r="J106" s="639"/>
      <c r="K106" s="639"/>
      <c r="L106" s="639"/>
      <c r="M106" s="639"/>
      <c r="N106" s="639"/>
      <c r="O106" s="639"/>
      <c r="P106" s="639"/>
      <c r="Q106" s="639"/>
      <c r="R106" s="639"/>
      <c r="S106" s="639"/>
      <c r="T106" s="639"/>
      <c r="U106" s="639"/>
      <c r="V106" s="639"/>
      <c r="W106" s="639"/>
      <c r="X106" s="639"/>
      <c r="Y106" s="639"/>
      <c r="Z106" s="639"/>
      <c r="AA106" s="639"/>
      <c r="AB106" s="639"/>
      <c r="AC106" s="639"/>
      <c r="AD106" s="639"/>
      <c r="AE106" s="639"/>
      <c r="AF106" s="639"/>
      <c r="AG106" s="607">
        <f>Data_Subaward_Y1_4+Data_Subaward_Y2_4</f>
        <v>0</v>
      </c>
      <c r="AH106" s="607"/>
      <c r="AI106" s="607"/>
      <c r="AJ106" s="607"/>
      <c r="AK106" s="615"/>
      <c r="AL106" s="615"/>
      <c r="AM106" s="615"/>
      <c r="AN106" s="616"/>
      <c r="AO106" s="136"/>
      <c r="AP106" s="136"/>
      <c r="AQ106" s="136"/>
      <c r="AR106" s="136"/>
      <c r="AS106" s="136"/>
      <c r="AT106" s="136"/>
      <c r="AU106" s="136"/>
      <c r="AV106" s="10"/>
    </row>
    <row r="107" spans="2:48" ht="13.5" thickBot="1" x14ac:dyDescent="0.25">
      <c r="B107" s="10"/>
      <c r="C107" s="136"/>
      <c r="D107" s="136"/>
      <c r="E107" s="148" t="s">
        <v>95</v>
      </c>
      <c r="F107" s="714">
        <f>'Budget Period 1'!F107</f>
        <v>0</v>
      </c>
      <c r="G107" s="715"/>
      <c r="H107" s="715"/>
      <c r="I107" s="715"/>
      <c r="J107" s="715"/>
      <c r="K107" s="715"/>
      <c r="L107" s="715"/>
      <c r="M107" s="715"/>
      <c r="N107" s="715"/>
      <c r="O107" s="715"/>
      <c r="P107" s="715"/>
      <c r="Q107" s="715"/>
      <c r="R107" s="715"/>
      <c r="S107" s="715"/>
      <c r="T107" s="715"/>
      <c r="U107" s="715"/>
      <c r="V107" s="715"/>
      <c r="W107" s="715"/>
      <c r="X107" s="715"/>
      <c r="Y107" s="715"/>
      <c r="Z107" s="715"/>
      <c r="AA107" s="715"/>
      <c r="AB107" s="715"/>
      <c r="AC107" s="715"/>
      <c r="AD107" s="715"/>
      <c r="AE107" s="715"/>
      <c r="AF107" s="715"/>
      <c r="AG107" s="590">
        <f>Data_Subaward_Y1_5+Data_Subaward_Y2_5</f>
        <v>0</v>
      </c>
      <c r="AH107" s="590"/>
      <c r="AI107" s="590"/>
      <c r="AJ107" s="590"/>
      <c r="AK107" s="615"/>
      <c r="AL107" s="615"/>
      <c r="AM107" s="615"/>
      <c r="AN107" s="616"/>
      <c r="AO107" s="136"/>
      <c r="AP107" s="136"/>
      <c r="AQ107" s="136"/>
      <c r="AR107" s="136"/>
      <c r="AS107" s="136"/>
      <c r="AT107" s="136"/>
      <c r="AU107" s="136"/>
      <c r="AV107" s="10"/>
    </row>
    <row r="108" spans="2:48" ht="13.5" thickBot="1" x14ac:dyDescent="0.25">
      <c r="B108" s="10"/>
      <c r="C108" s="136"/>
      <c r="D108" s="136"/>
      <c r="E108" s="136"/>
      <c r="F108" s="567" t="s">
        <v>574</v>
      </c>
      <c r="G108" s="493"/>
      <c r="H108" s="493"/>
      <c r="I108" s="493"/>
      <c r="J108" s="493"/>
      <c r="K108" s="493"/>
      <c r="L108" s="493"/>
      <c r="M108" s="493"/>
      <c r="N108" s="493"/>
      <c r="O108" s="493"/>
      <c r="P108" s="493"/>
      <c r="Q108" s="493"/>
      <c r="R108" s="493"/>
      <c r="S108" s="493"/>
      <c r="T108" s="493"/>
      <c r="U108" s="493"/>
      <c r="V108" s="493"/>
      <c r="W108" s="493"/>
      <c r="X108" s="493"/>
      <c r="Y108" s="493"/>
      <c r="Z108" s="493"/>
      <c r="AA108" s="493"/>
      <c r="AB108" s="493"/>
      <c r="AC108" s="493"/>
      <c r="AD108" s="493"/>
      <c r="AE108" s="493"/>
      <c r="AF108" s="493"/>
      <c r="AG108" s="493"/>
      <c r="AH108" s="493"/>
      <c r="AI108" s="493"/>
      <c r="AJ108" s="493"/>
      <c r="AK108" s="613" t="s">
        <v>139</v>
      </c>
      <c r="AL108" s="487"/>
      <c r="AM108" s="487"/>
      <c r="AN108" s="614"/>
      <c r="AO108" s="136"/>
      <c r="AP108" s="136"/>
      <c r="AQ108" s="136"/>
      <c r="AR108" s="136"/>
      <c r="AS108" s="136"/>
      <c r="AT108" s="136"/>
      <c r="AU108" s="136"/>
      <c r="AV108" s="10"/>
    </row>
    <row r="109" spans="2:48" x14ac:dyDescent="0.2">
      <c r="B109" s="10"/>
      <c r="C109" s="136"/>
      <c r="D109" s="136"/>
      <c r="E109" s="148" t="s">
        <v>91</v>
      </c>
      <c r="F109" s="686">
        <f>'Budget Period 1'!F109</f>
        <v>0</v>
      </c>
      <c r="G109" s="687"/>
      <c r="H109" s="687"/>
      <c r="I109" s="687"/>
      <c r="J109" s="687"/>
      <c r="K109" s="687"/>
      <c r="L109" s="687"/>
      <c r="M109" s="687"/>
      <c r="N109" s="687"/>
      <c r="O109" s="687"/>
      <c r="P109" s="687"/>
      <c r="Q109" s="687"/>
      <c r="R109" s="687"/>
      <c r="S109" s="687"/>
      <c r="T109" s="687"/>
      <c r="U109" s="687"/>
      <c r="V109" s="687"/>
      <c r="W109" s="687"/>
      <c r="X109" s="687"/>
      <c r="Y109" s="687"/>
      <c r="Z109" s="687"/>
      <c r="AA109" s="687"/>
      <c r="AB109" s="687"/>
      <c r="AC109" s="687"/>
      <c r="AD109" s="687"/>
      <c r="AE109" s="687"/>
      <c r="AF109" s="687"/>
      <c r="AG109" s="687"/>
      <c r="AH109" s="687"/>
      <c r="AI109" s="687"/>
      <c r="AJ109" s="436"/>
      <c r="AK109" s="626"/>
      <c r="AL109" s="626"/>
      <c r="AM109" s="626"/>
      <c r="AN109" s="627"/>
      <c r="AO109" s="136"/>
      <c r="AP109" s="136"/>
      <c r="AQ109" s="136"/>
      <c r="AR109" s="136"/>
      <c r="AS109" s="136"/>
      <c r="AT109" s="136"/>
      <c r="AU109" s="136"/>
      <c r="AV109" s="10"/>
    </row>
    <row r="110" spans="2:48" x14ac:dyDescent="0.2">
      <c r="B110" s="10"/>
      <c r="C110" s="136"/>
      <c r="D110" s="136"/>
      <c r="E110" s="148" t="s">
        <v>92</v>
      </c>
      <c r="F110" s="688">
        <f>'Budget Period 1'!F110</f>
        <v>0</v>
      </c>
      <c r="G110" s="689"/>
      <c r="H110" s="689"/>
      <c r="I110" s="689"/>
      <c r="J110" s="689"/>
      <c r="K110" s="689"/>
      <c r="L110" s="689"/>
      <c r="M110" s="689"/>
      <c r="N110" s="689"/>
      <c r="O110" s="689"/>
      <c r="P110" s="689"/>
      <c r="Q110" s="689"/>
      <c r="R110" s="689"/>
      <c r="S110" s="689"/>
      <c r="T110" s="689"/>
      <c r="U110" s="689"/>
      <c r="V110" s="689"/>
      <c r="W110" s="689"/>
      <c r="X110" s="689"/>
      <c r="Y110" s="689"/>
      <c r="Z110" s="689"/>
      <c r="AA110" s="689"/>
      <c r="AB110" s="689"/>
      <c r="AC110" s="689"/>
      <c r="AD110" s="689"/>
      <c r="AE110" s="689"/>
      <c r="AF110" s="689"/>
      <c r="AG110" s="689"/>
      <c r="AH110" s="689"/>
      <c r="AI110" s="689"/>
      <c r="AJ110" s="638"/>
      <c r="AK110" s="615"/>
      <c r="AL110" s="615"/>
      <c r="AM110" s="615"/>
      <c r="AN110" s="616"/>
      <c r="AO110" s="136"/>
      <c r="AP110" s="136"/>
      <c r="AQ110" s="136"/>
      <c r="AR110" s="136"/>
      <c r="AS110" s="136"/>
      <c r="AT110" s="136"/>
      <c r="AU110" s="136"/>
      <c r="AV110" s="10"/>
    </row>
    <row r="111" spans="2:48" x14ac:dyDescent="0.2">
      <c r="B111" s="10"/>
      <c r="C111" s="136"/>
      <c r="D111" s="136"/>
      <c r="E111" s="148" t="s">
        <v>93</v>
      </c>
      <c r="F111" s="688">
        <f>'Budget Period 1'!F111</f>
        <v>0</v>
      </c>
      <c r="G111" s="689"/>
      <c r="H111" s="689"/>
      <c r="I111" s="689"/>
      <c r="J111" s="689"/>
      <c r="K111" s="689"/>
      <c r="L111" s="689"/>
      <c r="M111" s="689"/>
      <c r="N111" s="689"/>
      <c r="O111" s="689"/>
      <c r="P111" s="689"/>
      <c r="Q111" s="689"/>
      <c r="R111" s="689"/>
      <c r="S111" s="689"/>
      <c r="T111" s="689"/>
      <c r="U111" s="689"/>
      <c r="V111" s="689"/>
      <c r="W111" s="689"/>
      <c r="X111" s="689"/>
      <c r="Y111" s="689"/>
      <c r="Z111" s="689"/>
      <c r="AA111" s="689"/>
      <c r="AB111" s="689"/>
      <c r="AC111" s="689"/>
      <c r="AD111" s="689"/>
      <c r="AE111" s="689"/>
      <c r="AF111" s="689"/>
      <c r="AG111" s="689"/>
      <c r="AH111" s="689"/>
      <c r="AI111" s="689"/>
      <c r="AJ111" s="638"/>
      <c r="AK111" s="615"/>
      <c r="AL111" s="615"/>
      <c r="AM111" s="615"/>
      <c r="AN111" s="616"/>
      <c r="AO111" s="136"/>
      <c r="AP111" s="136"/>
      <c r="AQ111" s="136"/>
      <c r="AR111" s="136"/>
      <c r="AS111" s="136"/>
      <c r="AT111" s="136"/>
      <c r="AU111" s="136"/>
      <c r="AV111" s="10"/>
    </row>
    <row r="112" spans="2:48" x14ac:dyDescent="0.2">
      <c r="B112" s="10"/>
      <c r="C112" s="136"/>
      <c r="D112" s="136"/>
      <c r="E112" s="148" t="s">
        <v>94</v>
      </c>
      <c r="F112" s="688">
        <f>'Budget Period 1'!F112</f>
        <v>0</v>
      </c>
      <c r="G112" s="689"/>
      <c r="H112" s="689"/>
      <c r="I112" s="689"/>
      <c r="J112" s="689"/>
      <c r="K112" s="689"/>
      <c r="L112" s="689"/>
      <c r="M112" s="689"/>
      <c r="N112" s="689"/>
      <c r="O112" s="689"/>
      <c r="P112" s="689"/>
      <c r="Q112" s="689"/>
      <c r="R112" s="689"/>
      <c r="S112" s="689"/>
      <c r="T112" s="689"/>
      <c r="U112" s="689"/>
      <c r="V112" s="689"/>
      <c r="W112" s="689"/>
      <c r="X112" s="689"/>
      <c r="Y112" s="689"/>
      <c r="Z112" s="689"/>
      <c r="AA112" s="689"/>
      <c r="AB112" s="689"/>
      <c r="AC112" s="689"/>
      <c r="AD112" s="689"/>
      <c r="AE112" s="689"/>
      <c r="AF112" s="689"/>
      <c r="AG112" s="689"/>
      <c r="AH112" s="689"/>
      <c r="AI112" s="689"/>
      <c r="AJ112" s="638"/>
      <c r="AK112" s="615"/>
      <c r="AL112" s="615"/>
      <c r="AM112" s="615"/>
      <c r="AN112" s="616"/>
      <c r="AO112" s="136"/>
      <c r="AP112" s="136"/>
      <c r="AQ112" s="136"/>
      <c r="AR112" s="136"/>
      <c r="AS112" s="136"/>
      <c r="AT112" s="136"/>
      <c r="AU112" s="136"/>
      <c r="AV112" s="10"/>
    </row>
    <row r="113" spans="2:48" ht="13.5" thickBot="1" x14ac:dyDescent="0.25">
      <c r="B113" s="10"/>
      <c r="C113" s="136"/>
      <c r="D113" s="136"/>
      <c r="E113" s="148" t="s">
        <v>95</v>
      </c>
      <c r="F113" s="716">
        <f>'Budget Period 1'!F113</f>
        <v>0</v>
      </c>
      <c r="G113" s="717"/>
      <c r="H113" s="717"/>
      <c r="I113" s="717"/>
      <c r="J113" s="717"/>
      <c r="K113" s="717"/>
      <c r="L113" s="717"/>
      <c r="M113" s="717"/>
      <c r="N113" s="717"/>
      <c r="O113" s="717"/>
      <c r="P113" s="717"/>
      <c r="Q113" s="717"/>
      <c r="R113" s="717"/>
      <c r="S113" s="717"/>
      <c r="T113" s="717"/>
      <c r="U113" s="717"/>
      <c r="V113" s="717"/>
      <c r="W113" s="717"/>
      <c r="X113" s="717"/>
      <c r="Y113" s="717"/>
      <c r="Z113" s="717"/>
      <c r="AA113" s="717"/>
      <c r="AB113" s="717"/>
      <c r="AC113" s="717"/>
      <c r="AD113" s="717"/>
      <c r="AE113" s="717"/>
      <c r="AF113" s="717"/>
      <c r="AG113" s="717"/>
      <c r="AH113" s="717"/>
      <c r="AI113" s="717"/>
      <c r="AJ113" s="438"/>
      <c r="AK113" s="621"/>
      <c r="AL113" s="621"/>
      <c r="AM113" s="621"/>
      <c r="AN113" s="622"/>
      <c r="AO113" s="136"/>
      <c r="AP113" s="136"/>
      <c r="AQ113" s="136"/>
      <c r="AR113" s="136"/>
      <c r="AS113" s="136"/>
      <c r="AT113" s="136"/>
      <c r="AU113" s="136"/>
      <c r="AV113" s="10"/>
    </row>
    <row r="114" spans="2:48" x14ac:dyDescent="0.2">
      <c r="B114" s="10"/>
      <c r="C114" s="136"/>
      <c r="D114" s="136"/>
      <c r="E114" s="136"/>
      <c r="F114" s="136" t="s">
        <v>205</v>
      </c>
      <c r="G114" s="136"/>
      <c r="H114" s="136"/>
      <c r="I114" s="136"/>
      <c r="J114" s="136"/>
      <c r="K114" s="136"/>
      <c r="L114" s="136"/>
      <c r="M114" s="136"/>
      <c r="N114" s="156"/>
      <c r="O114" s="156"/>
      <c r="P114" s="156"/>
      <c r="Q114" s="156"/>
      <c r="R114" s="156"/>
      <c r="S114" s="156"/>
      <c r="T114" s="156"/>
      <c r="U114" s="156"/>
      <c r="V114" s="156"/>
      <c r="W114" s="156"/>
      <c r="X114" s="156"/>
      <c r="Y114" s="156"/>
      <c r="Z114" s="156"/>
      <c r="AA114" s="156"/>
      <c r="AB114" s="156"/>
      <c r="AC114" s="156"/>
      <c r="AD114" s="156"/>
      <c r="AE114" s="156"/>
      <c r="AF114" s="156"/>
      <c r="AG114" s="156"/>
      <c r="AH114" s="156"/>
      <c r="AI114" s="156"/>
      <c r="AJ114" s="156"/>
      <c r="AK114" s="156"/>
      <c r="AL114" s="156"/>
      <c r="AM114" s="156"/>
      <c r="AN114" s="156"/>
      <c r="AO114" s="136"/>
      <c r="AP114" s="623">
        <f>SUM(AK103:AN107,AK109:AN113)</f>
        <v>0</v>
      </c>
      <c r="AQ114" s="624"/>
      <c r="AR114" s="624"/>
      <c r="AS114" s="624"/>
      <c r="AT114" s="625"/>
      <c r="AU114" s="136"/>
      <c r="AV114" s="10"/>
    </row>
    <row r="115" spans="2:48" ht="13.5" thickBot="1" x14ac:dyDescent="0.25">
      <c r="B115" s="10"/>
      <c r="C115" s="136"/>
      <c r="D115" s="136"/>
      <c r="E115" s="136"/>
      <c r="F115" s="136"/>
      <c r="G115" s="136"/>
      <c r="H115" s="136"/>
      <c r="I115" s="136"/>
      <c r="J115" s="136"/>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136"/>
      <c r="AI115" s="136"/>
      <c r="AJ115" s="136"/>
      <c r="AK115" s="136"/>
      <c r="AL115" s="136"/>
      <c r="AM115" s="136"/>
      <c r="AN115" s="136"/>
      <c r="AO115" s="136"/>
      <c r="AP115" s="136"/>
      <c r="AQ115" s="136"/>
      <c r="AR115" s="136"/>
      <c r="AS115" s="136"/>
      <c r="AT115" s="136"/>
      <c r="AU115" s="136"/>
      <c r="AV115" s="10"/>
    </row>
    <row r="116" spans="2:48" ht="13.5" thickBot="1" x14ac:dyDescent="0.25">
      <c r="B116" s="10"/>
      <c r="C116" s="136"/>
      <c r="D116" s="136"/>
      <c r="E116" s="136"/>
      <c r="F116" s="567" t="s">
        <v>147</v>
      </c>
      <c r="G116" s="493"/>
      <c r="H116" s="493"/>
      <c r="I116" s="493"/>
      <c r="J116" s="493"/>
      <c r="K116" s="493"/>
      <c r="L116" s="493"/>
      <c r="M116" s="493"/>
      <c r="N116" s="493"/>
      <c r="O116" s="493"/>
      <c r="P116" s="493"/>
      <c r="Q116" s="493"/>
      <c r="R116" s="493"/>
      <c r="S116" s="493"/>
      <c r="T116" s="493"/>
      <c r="U116" s="493"/>
      <c r="V116" s="493"/>
      <c r="W116" s="493"/>
      <c r="X116" s="493"/>
      <c r="Y116" s="493"/>
      <c r="Z116" s="493"/>
      <c r="AA116" s="493"/>
      <c r="AB116" s="493"/>
      <c r="AC116" s="493"/>
      <c r="AD116" s="493"/>
      <c r="AE116" s="493"/>
      <c r="AF116" s="493"/>
      <c r="AG116" s="493"/>
      <c r="AH116" s="493"/>
      <c r="AI116" s="493"/>
      <c r="AJ116" s="493"/>
      <c r="AK116" s="613" t="s">
        <v>139</v>
      </c>
      <c r="AL116" s="487"/>
      <c r="AM116" s="487"/>
      <c r="AN116" s="614"/>
      <c r="AO116" s="136"/>
      <c r="AP116" s="136"/>
      <c r="AQ116" s="136"/>
      <c r="AR116" s="136"/>
      <c r="AS116" s="136"/>
      <c r="AT116" s="136"/>
      <c r="AU116" s="136"/>
      <c r="AV116" s="10"/>
    </row>
    <row r="117" spans="2:48" x14ac:dyDescent="0.2">
      <c r="B117" s="10"/>
      <c r="C117" s="136"/>
      <c r="D117" s="136"/>
      <c r="E117" s="148" t="s">
        <v>91</v>
      </c>
      <c r="F117" s="659" t="s">
        <v>148</v>
      </c>
      <c r="G117" s="660"/>
      <c r="H117" s="660"/>
      <c r="I117" s="660"/>
      <c r="J117" s="660"/>
      <c r="K117" s="660"/>
      <c r="L117" s="660"/>
      <c r="M117" s="596"/>
      <c r="N117" s="596"/>
      <c r="O117" s="596"/>
      <c r="P117" s="596"/>
      <c r="Q117" s="596"/>
      <c r="R117" s="596"/>
      <c r="S117" s="596"/>
      <c r="T117" s="596"/>
      <c r="U117" s="596"/>
      <c r="V117" s="596"/>
      <c r="W117" s="596"/>
      <c r="X117" s="596"/>
      <c r="Y117" s="596"/>
      <c r="Z117" s="596"/>
      <c r="AA117" s="596"/>
      <c r="AB117" s="596"/>
      <c r="AC117" s="596"/>
      <c r="AD117" s="596"/>
      <c r="AE117" s="596"/>
      <c r="AF117" s="596"/>
      <c r="AG117" s="596"/>
      <c r="AH117" s="596"/>
      <c r="AI117" s="596"/>
      <c r="AJ117" s="596"/>
      <c r="AK117" s="626"/>
      <c r="AL117" s="626"/>
      <c r="AM117" s="626"/>
      <c r="AN117" s="627"/>
      <c r="AO117" s="136"/>
      <c r="AP117" s="136"/>
      <c r="AQ117" s="136"/>
      <c r="AR117" s="136"/>
      <c r="AS117" s="136"/>
      <c r="AT117" s="136"/>
      <c r="AU117" s="136"/>
      <c r="AV117" s="10"/>
    </row>
    <row r="118" spans="2:48" x14ac:dyDescent="0.2">
      <c r="B118" s="10"/>
      <c r="C118" s="136"/>
      <c r="D118" s="136"/>
      <c r="E118" s="148" t="s">
        <v>92</v>
      </c>
      <c r="F118" s="658" t="s">
        <v>149</v>
      </c>
      <c r="G118" s="639"/>
      <c r="H118" s="639"/>
      <c r="I118" s="639"/>
      <c r="J118" s="639"/>
      <c r="K118" s="639"/>
      <c r="L118" s="639"/>
      <c r="M118" s="588"/>
      <c r="N118" s="588"/>
      <c r="O118" s="588"/>
      <c r="P118" s="588"/>
      <c r="Q118" s="588"/>
      <c r="R118" s="588"/>
      <c r="S118" s="588"/>
      <c r="T118" s="588"/>
      <c r="U118" s="588"/>
      <c r="V118" s="588"/>
      <c r="W118" s="588"/>
      <c r="X118" s="588"/>
      <c r="Y118" s="588"/>
      <c r="Z118" s="588"/>
      <c r="AA118" s="588"/>
      <c r="AB118" s="588"/>
      <c r="AC118" s="588"/>
      <c r="AD118" s="588"/>
      <c r="AE118" s="588"/>
      <c r="AF118" s="588"/>
      <c r="AG118" s="588"/>
      <c r="AH118" s="588"/>
      <c r="AI118" s="588"/>
      <c r="AJ118" s="588"/>
      <c r="AK118" s="615"/>
      <c r="AL118" s="615"/>
      <c r="AM118" s="615"/>
      <c r="AN118" s="616"/>
      <c r="AO118" s="136"/>
      <c r="AP118" s="136"/>
      <c r="AQ118" s="136"/>
      <c r="AR118" s="136"/>
      <c r="AS118" s="136"/>
      <c r="AT118" s="136"/>
      <c r="AU118" s="136"/>
      <c r="AV118" s="10"/>
    </row>
    <row r="119" spans="2:48" x14ac:dyDescent="0.2">
      <c r="B119" s="10"/>
      <c r="C119" s="136"/>
      <c r="D119" s="136"/>
      <c r="E119" s="148" t="s">
        <v>93</v>
      </c>
      <c r="F119" s="671" t="s">
        <v>150</v>
      </c>
      <c r="G119" s="440"/>
      <c r="H119" s="440"/>
      <c r="I119" s="440"/>
      <c r="J119" s="440"/>
      <c r="K119" s="440"/>
      <c r="L119" s="441"/>
      <c r="M119" s="588"/>
      <c r="N119" s="588"/>
      <c r="O119" s="588"/>
      <c r="P119" s="588"/>
      <c r="Q119" s="588"/>
      <c r="R119" s="588"/>
      <c r="S119" s="588"/>
      <c r="T119" s="588"/>
      <c r="U119" s="588"/>
      <c r="V119" s="588"/>
      <c r="W119" s="588"/>
      <c r="X119" s="588"/>
      <c r="Y119" s="588"/>
      <c r="Z119" s="588"/>
      <c r="AA119" s="588"/>
      <c r="AB119" s="588"/>
      <c r="AC119" s="588"/>
      <c r="AD119" s="588"/>
      <c r="AE119" s="588"/>
      <c r="AF119" s="588"/>
      <c r="AG119" s="588"/>
      <c r="AH119" s="588"/>
      <c r="AI119" s="588"/>
      <c r="AJ119" s="588"/>
      <c r="AK119" s="615"/>
      <c r="AL119" s="615"/>
      <c r="AM119" s="615"/>
      <c r="AN119" s="616"/>
      <c r="AO119" s="136"/>
      <c r="AP119" s="136"/>
      <c r="AQ119" s="136"/>
      <c r="AR119" s="136"/>
      <c r="AS119" s="136"/>
      <c r="AT119" s="136"/>
      <c r="AU119" s="136"/>
      <c r="AV119" s="10"/>
    </row>
    <row r="120" spans="2:48" x14ac:dyDescent="0.2">
      <c r="B120" s="10"/>
      <c r="C120" s="136"/>
      <c r="D120" s="136"/>
      <c r="E120" s="148" t="s">
        <v>94</v>
      </c>
      <c r="F120" s="629"/>
      <c r="G120" s="630"/>
      <c r="H120" s="630"/>
      <c r="I120" s="630"/>
      <c r="J120" s="630"/>
      <c r="K120" s="630"/>
      <c r="L120" s="631"/>
      <c r="M120" s="588"/>
      <c r="N120" s="588"/>
      <c r="O120" s="588"/>
      <c r="P120" s="588"/>
      <c r="Q120" s="588"/>
      <c r="R120" s="588"/>
      <c r="S120" s="588"/>
      <c r="T120" s="588"/>
      <c r="U120" s="588"/>
      <c r="V120" s="588"/>
      <c r="W120" s="588"/>
      <c r="X120" s="588"/>
      <c r="Y120" s="588"/>
      <c r="Z120" s="588"/>
      <c r="AA120" s="588"/>
      <c r="AB120" s="588"/>
      <c r="AC120" s="588"/>
      <c r="AD120" s="588"/>
      <c r="AE120" s="588"/>
      <c r="AF120" s="588"/>
      <c r="AG120" s="588"/>
      <c r="AH120" s="588"/>
      <c r="AI120" s="588"/>
      <c r="AJ120" s="588"/>
      <c r="AK120" s="615"/>
      <c r="AL120" s="615"/>
      <c r="AM120" s="615"/>
      <c r="AN120" s="616"/>
      <c r="AO120" s="136"/>
      <c r="AP120" s="136"/>
      <c r="AQ120" s="136"/>
      <c r="AR120" s="136"/>
      <c r="AS120" s="136"/>
      <c r="AT120" s="136"/>
      <c r="AU120" s="136"/>
      <c r="AV120" s="10"/>
    </row>
    <row r="121" spans="2:48" x14ac:dyDescent="0.2">
      <c r="B121" s="10"/>
      <c r="C121" s="136"/>
      <c r="D121" s="136"/>
      <c r="E121" s="148" t="s">
        <v>95</v>
      </c>
      <c r="F121" s="629"/>
      <c r="G121" s="630"/>
      <c r="H121" s="630"/>
      <c r="I121" s="630"/>
      <c r="J121" s="630"/>
      <c r="K121" s="630"/>
      <c r="L121" s="631"/>
      <c r="M121" s="588"/>
      <c r="N121" s="588"/>
      <c r="O121" s="588"/>
      <c r="P121" s="588"/>
      <c r="Q121" s="588"/>
      <c r="R121" s="588"/>
      <c r="S121" s="588"/>
      <c r="T121" s="588"/>
      <c r="U121" s="588"/>
      <c r="V121" s="588"/>
      <c r="W121" s="588"/>
      <c r="X121" s="588"/>
      <c r="Y121" s="588"/>
      <c r="Z121" s="588"/>
      <c r="AA121" s="588"/>
      <c r="AB121" s="588"/>
      <c r="AC121" s="588"/>
      <c r="AD121" s="588"/>
      <c r="AE121" s="588"/>
      <c r="AF121" s="588"/>
      <c r="AG121" s="588"/>
      <c r="AH121" s="588"/>
      <c r="AI121" s="588"/>
      <c r="AJ121" s="588"/>
      <c r="AK121" s="615"/>
      <c r="AL121" s="615"/>
      <c r="AM121" s="615"/>
      <c r="AN121" s="616"/>
      <c r="AO121" s="136"/>
      <c r="AP121" s="136"/>
      <c r="AQ121" s="136"/>
      <c r="AR121" s="136"/>
      <c r="AS121" s="136"/>
      <c r="AT121" s="136"/>
      <c r="AU121" s="136"/>
      <c r="AV121" s="10"/>
    </row>
    <row r="122" spans="2:48" x14ac:dyDescent="0.2">
      <c r="B122" s="10"/>
      <c r="C122" s="136"/>
      <c r="D122" s="136"/>
      <c r="E122" s="148" t="s">
        <v>96</v>
      </c>
      <c r="F122" s="672"/>
      <c r="G122" s="673"/>
      <c r="H122" s="673"/>
      <c r="I122" s="673"/>
      <c r="J122" s="673"/>
      <c r="K122" s="673"/>
      <c r="L122" s="674"/>
      <c r="M122" s="588"/>
      <c r="N122" s="588"/>
      <c r="O122" s="588"/>
      <c r="P122" s="588"/>
      <c r="Q122" s="588"/>
      <c r="R122" s="588"/>
      <c r="S122" s="588"/>
      <c r="T122" s="588"/>
      <c r="U122" s="588"/>
      <c r="V122" s="588"/>
      <c r="W122" s="588"/>
      <c r="X122" s="588"/>
      <c r="Y122" s="588"/>
      <c r="Z122" s="588"/>
      <c r="AA122" s="588"/>
      <c r="AB122" s="588"/>
      <c r="AC122" s="588"/>
      <c r="AD122" s="588"/>
      <c r="AE122" s="588"/>
      <c r="AF122" s="588"/>
      <c r="AG122" s="588"/>
      <c r="AH122" s="588"/>
      <c r="AI122" s="588"/>
      <c r="AJ122" s="588"/>
      <c r="AK122" s="615"/>
      <c r="AL122" s="615"/>
      <c r="AM122" s="615"/>
      <c r="AN122" s="616"/>
      <c r="AO122" s="136"/>
      <c r="AP122" s="136"/>
      <c r="AQ122" s="136"/>
      <c r="AR122" s="136"/>
      <c r="AS122" s="136"/>
      <c r="AT122" s="136"/>
      <c r="AU122" s="136"/>
      <c r="AV122" s="10"/>
    </row>
    <row r="123" spans="2:48" x14ac:dyDescent="0.2">
      <c r="B123" s="10"/>
      <c r="C123" s="136"/>
      <c r="D123" s="136"/>
      <c r="E123" s="148" t="s">
        <v>97</v>
      </c>
      <c r="F123" s="658" t="s">
        <v>151</v>
      </c>
      <c r="G123" s="639"/>
      <c r="H123" s="639"/>
      <c r="I123" s="639"/>
      <c r="J123" s="639"/>
      <c r="K123" s="639"/>
      <c r="L123" s="639"/>
      <c r="M123" s="588"/>
      <c r="N123" s="588"/>
      <c r="O123" s="588"/>
      <c r="P123" s="588"/>
      <c r="Q123" s="588"/>
      <c r="R123" s="588"/>
      <c r="S123" s="588"/>
      <c r="T123" s="588"/>
      <c r="U123" s="588"/>
      <c r="V123" s="588"/>
      <c r="W123" s="588"/>
      <c r="X123" s="588"/>
      <c r="Y123" s="588"/>
      <c r="Z123" s="588"/>
      <c r="AA123" s="588"/>
      <c r="AB123" s="588"/>
      <c r="AC123" s="588"/>
      <c r="AD123" s="588"/>
      <c r="AE123" s="588"/>
      <c r="AF123" s="588"/>
      <c r="AG123" s="588"/>
      <c r="AH123" s="588"/>
      <c r="AI123" s="588"/>
      <c r="AJ123" s="588"/>
      <c r="AK123" s="615"/>
      <c r="AL123" s="615"/>
      <c r="AM123" s="615"/>
      <c r="AN123" s="616"/>
      <c r="AO123" s="136"/>
      <c r="AP123" s="136"/>
      <c r="AQ123" s="136"/>
      <c r="AR123" s="136"/>
      <c r="AS123" s="136"/>
      <c r="AT123" s="136"/>
      <c r="AU123" s="136"/>
      <c r="AV123" s="10"/>
    </row>
    <row r="124" spans="2:48" x14ac:dyDescent="0.2">
      <c r="B124" s="10"/>
      <c r="C124" s="136"/>
      <c r="D124" s="136"/>
      <c r="E124" s="148" t="s">
        <v>98</v>
      </c>
      <c r="F124" s="658" t="s">
        <v>16</v>
      </c>
      <c r="G124" s="639"/>
      <c r="H124" s="639"/>
      <c r="I124" s="639"/>
      <c r="J124" s="639"/>
      <c r="K124" s="639"/>
      <c r="L124" s="639"/>
      <c r="M124" s="588"/>
      <c r="N124" s="588"/>
      <c r="O124" s="588"/>
      <c r="P124" s="588"/>
      <c r="Q124" s="588"/>
      <c r="R124" s="588"/>
      <c r="S124" s="588"/>
      <c r="T124" s="588"/>
      <c r="U124" s="588"/>
      <c r="V124" s="588"/>
      <c r="W124" s="588"/>
      <c r="X124" s="588"/>
      <c r="Y124" s="588"/>
      <c r="Z124" s="588"/>
      <c r="AA124" s="588"/>
      <c r="AB124" s="588"/>
      <c r="AC124" s="588"/>
      <c r="AD124" s="588"/>
      <c r="AE124" s="588"/>
      <c r="AF124" s="588"/>
      <c r="AG124" s="588"/>
      <c r="AH124" s="588"/>
      <c r="AI124" s="588"/>
      <c r="AJ124" s="588"/>
      <c r="AK124" s="615"/>
      <c r="AL124" s="615"/>
      <c r="AM124" s="615"/>
      <c r="AN124" s="616"/>
      <c r="AO124" s="136"/>
      <c r="AP124" s="136"/>
      <c r="AQ124" s="136"/>
      <c r="AR124" s="136"/>
      <c r="AS124" s="136"/>
      <c r="AT124" s="136"/>
      <c r="AU124" s="136"/>
      <c r="AV124" s="10"/>
    </row>
    <row r="125" spans="2:48" x14ac:dyDescent="0.2">
      <c r="B125" s="10"/>
      <c r="C125" s="136"/>
      <c r="D125" s="136"/>
      <c r="E125" s="148" t="s">
        <v>99</v>
      </c>
      <c r="F125" s="636" t="s">
        <v>152</v>
      </c>
      <c r="G125" s="637"/>
      <c r="H125" s="637"/>
      <c r="I125" s="637"/>
      <c r="J125" s="637"/>
      <c r="K125" s="637"/>
      <c r="L125" s="637"/>
      <c r="M125" s="639" t="s">
        <v>237</v>
      </c>
      <c r="N125" s="639"/>
      <c r="O125" s="639"/>
      <c r="P125" s="639"/>
      <c r="Q125" s="639"/>
      <c r="R125" s="639"/>
      <c r="S125" s="639"/>
      <c r="T125" s="639"/>
      <c r="U125" s="639"/>
      <c r="V125" s="639"/>
      <c r="W125" s="639"/>
      <c r="X125" s="639"/>
      <c r="Y125" s="639"/>
      <c r="Z125" s="639"/>
      <c r="AA125" s="639"/>
      <c r="AB125" s="639"/>
      <c r="AC125" s="639"/>
      <c r="AD125" s="639"/>
      <c r="AE125" s="639"/>
      <c r="AF125" s="639"/>
      <c r="AG125" s="639"/>
      <c r="AH125" s="639"/>
      <c r="AI125" s="639"/>
      <c r="AJ125" s="639"/>
      <c r="AK125" s="656">
        <f>Result_Tuition_Y2</f>
        <v>0</v>
      </c>
      <c r="AL125" s="656"/>
      <c r="AM125" s="656"/>
      <c r="AN125" s="657"/>
      <c r="AO125" s="136"/>
      <c r="AP125" s="136"/>
      <c r="AQ125" s="136"/>
      <c r="AR125" s="136"/>
      <c r="AS125" s="136"/>
      <c r="AT125" s="136"/>
      <c r="AU125" s="136"/>
      <c r="AV125" s="10"/>
    </row>
    <row r="126" spans="2:48" x14ac:dyDescent="0.2">
      <c r="B126" s="10"/>
      <c r="C126" s="136"/>
      <c r="D126" s="136"/>
      <c r="E126" s="148" t="s">
        <v>141</v>
      </c>
      <c r="F126" s="636" t="s">
        <v>328</v>
      </c>
      <c r="G126" s="637"/>
      <c r="H126" s="637"/>
      <c r="I126" s="637"/>
      <c r="J126" s="637"/>
      <c r="K126" s="637"/>
      <c r="L126" s="637"/>
      <c r="M126" s="588"/>
      <c r="N126" s="588"/>
      <c r="O126" s="588"/>
      <c r="P126" s="588"/>
      <c r="Q126" s="588"/>
      <c r="R126" s="588"/>
      <c r="S126" s="588"/>
      <c r="T126" s="588"/>
      <c r="U126" s="588"/>
      <c r="V126" s="588"/>
      <c r="W126" s="588"/>
      <c r="X126" s="588"/>
      <c r="Y126" s="588"/>
      <c r="Z126" s="588"/>
      <c r="AA126" s="588"/>
      <c r="AB126" s="588"/>
      <c r="AC126" s="588"/>
      <c r="AD126" s="588"/>
      <c r="AE126" s="588"/>
      <c r="AF126" s="588"/>
      <c r="AG126" s="588"/>
      <c r="AH126" s="588"/>
      <c r="AI126" s="588"/>
      <c r="AJ126" s="588"/>
      <c r="AK126" s="615"/>
      <c r="AL126" s="615"/>
      <c r="AM126" s="615"/>
      <c r="AN126" s="616"/>
      <c r="AO126" s="136"/>
      <c r="AP126" s="136"/>
      <c r="AQ126" s="136"/>
      <c r="AR126" s="136"/>
      <c r="AS126" s="136"/>
      <c r="AT126" s="136"/>
      <c r="AU126" s="136"/>
      <c r="AV126" s="10"/>
    </row>
    <row r="127" spans="2:48" x14ac:dyDescent="0.2">
      <c r="B127" s="10"/>
      <c r="C127" s="136"/>
      <c r="D127" s="136"/>
      <c r="E127" s="148" t="s">
        <v>100</v>
      </c>
      <c r="F127" s="662" t="s">
        <v>329</v>
      </c>
      <c r="G127" s="663"/>
      <c r="H127" s="663"/>
      <c r="I127" s="663"/>
      <c r="J127" s="663"/>
      <c r="K127" s="663"/>
      <c r="L127" s="664"/>
      <c r="M127" s="588"/>
      <c r="N127" s="588"/>
      <c r="O127" s="588"/>
      <c r="P127" s="588"/>
      <c r="Q127" s="588"/>
      <c r="R127" s="588"/>
      <c r="S127" s="588"/>
      <c r="T127" s="588"/>
      <c r="U127" s="588"/>
      <c r="V127" s="588"/>
      <c r="W127" s="588"/>
      <c r="X127" s="588"/>
      <c r="Y127" s="588"/>
      <c r="Z127" s="588"/>
      <c r="AA127" s="588"/>
      <c r="AB127" s="588"/>
      <c r="AC127" s="588"/>
      <c r="AD127" s="588"/>
      <c r="AE127" s="588"/>
      <c r="AF127" s="588"/>
      <c r="AG127" s="588"/>
      <c r="AH127" s="588"/>
      <c r="AI127" s="588"/>
      <c r="AJ127" s="588"/>
      <c r="AK127" s="615"/>
      <c r="AL127" s="615"/>
      <c r="AM127" s="615"/>
      <c r="AN127" s="616"/>
      <c r="AO127" s="136"/>
      <c r="AP127" s="136"/>
      <c r="AQ127" s="136"/>
      <c r="AR127" s="136"/>
      <c r="AS127" s="136"/>
      <c r="AT127" s="136"/>
      <c r="AU127" s="136"/>
      <c r="AV127" s="10"/>
    </row>
    <row r="128" spans="2:48" x14ac:dyDescent="0.2">
      <c r="B128" s="10"/>
      <c r="C128" s="136"/>
      <c r="D128" s="136"/>
      <c r="E128" s="148" t="s">
        <v>101</v>
      </c>
      <c r="F128" s="665"/>
      <c r="G128" s="666"/>
      <c r="H128" s="666"/>
      <c r="I128" s="666"/>
      <c r="J128" s="666"/>
      <c r="K128" s="666"/>
      <c r="L128" s="667"/>
      <c r="M128" s="346"/>
      <c r="N128" s="346"/>
      <c r="O128" s="346"/>
      <c r="P128" s="346"/>
      <c r="Q128" s="346"/>
      <c r="R128" s="346"/>
      <c r="S128" s="346"/>
      <c r="T128" s="346"/>
      <c r="U128" s="346"/>
      <c r="V128" s="346"/>
      <c r="W128" s="346"/>
      <c r="X128" s="346"/>
      <c r="Y128" s="346"/>
      <c r="Z128" s="346"/>
      <c r="AA128" s="346"/>
      <c r="AB128" s="346"/>
      <c r="AC128" s="346"/>
      <c r="AD128" s="346"/>
      <c r="AE128" s="346"/>
      <c r="AF128" s="346"/>
      <c r="AG128" s="346"/>
      <c r="AH128" s="346"/>
      <c r="AI128" s="346"/>
      <c r="AJ128" s="347"/>
      <c r="AK128" s="615"/>
      <c r="AL128" s="615"/>
      <c r="AM128" s="615"/>
      <c r="AN128" s="616"/>
      <c r="AO128" s="136"/>
      <c r="AP128" s="136"/>
      <c r="AQ128" s="136"/>
      <c r="AR128" s="136"/>
      <c r="AS128" s="136"/>
      <c r="AT128" s="136"/>
      <c r="AU128" s="136"/>
      <c r="AV128" s="10"/>
    </row>
    <row r="129" spans="2:48" ht="13.5" thickBot="1" x14ac:dyDescent="0.25">
      <c r="B129" s="10"/>
      <c r="C129" s="136"/>
      <c r="D129" s="136"/>
      <c r="E129" s="148" t="s">
        <v>102</v>
      </c>
      <c r="F129" s="668"/>
      <c r="G129" s="669"/>
      <c r="H129" s="669"/>
      <c r="I129" s="669"/>
      <c r="J129" s="669"/>
      <c r="K129" s="669"/>
      <c r="L129" s="670"/>
      <c r="M129" s="653"/>
      <c r="N129" s="654"/>
      <c r="O129" s="654"/>
      <c r="P129" s="654"/>
      <c r="Q129" s="654"/>
      <c r="R129" s="654"/>
      <c r="S129" s="654"/>
      <c r="T129" s="654"/>
      <c r="U129" s="654"/>
      <c r="V129" s="654"/>
      <c r="W129" s="654"/>
      <c r="X129" s="654"/>
      <c r="Y129" s="654"/>
      <c r="Z129" s="654"/>
      <c r="AA129" s="654"/>
      <c r="AB129" s="654"/>
      <c r="AC129" s="654"/>
      <c r="AD129" s="654"/>
      <c r="AE129" s="654"/>
      <c r="AF129" s="654"/>
      <c r="AG129" s="654"/>
      <c r="AH129" s="654"/>
      <c r="AI129" s="654"/>
      <c r="AJ129" s="655"/>
      <c r="AK129" s="621"/>
      <c r="AL129" s="621"/>
      <c r="AM129" s="621"/>
      <c r="AN129" s="622"/>
      <c r="AO129" s="136"/>
      <c r="AP129" s="136"/>
      <c r="AQ129" s="136"/>
      <c r="AR129" s="136"/>
      <c r="AS129" s="136"/>
      <c r="AT129" s="136"/>
      <c r="AU129" s="136"/>
      <c r="AV129" s="10"/>
    </row>
    <row r="130" spans="2:48" x14ac:dyDescent="0.2">
      <c r="B130" s="10"/>
      <c r="C130" s="136"/>
      <c r="D130" s="136"/>
      <c r="E130" s="136"/>
      <c r="F130" s="136" t="s">
        <v>153</v>
      </c>
      <c r="G130" s="136"/>
      <c r="H130" s="136"/>
      <c r="I130" s="136"/>
      <c r="J130" s="136"/>
      <c r="K130" s="136"/>
      <c r="L130" s="136"/>
      <c r="M130" s="136"/>
      <c r="N130" s="156"/>
      <c r="O130" s="156"/>
      <c r="P130" s="156"/>
      <c r="Q130" s="156"/>
      <c r="R130" s="156"/>
      <c r="S130" s="156"/>
      <c r="T130" s="156"/>
      <c r="U130" s="156"/>
      <c r="V130" s="156"/>
      <c r="W130" s="156"/>
      <c r="X130" s="156"/>
      <c r="Y130" s="156"/>
      <c r="Z130" s="156"/>
      <c r="AA130" s="156"/>
      <c r="AB130" s="156"/>
      <c r="AC130" s="156"/>
      <c r="AD130" s="156"/>
      <c r="AE130" s="156"/>
      <c r="AF130" s="156"/>
      <c r="AG130" s="156"/>
      <c r="AH130" s="156"/>
      <c r="AI130" s="156"/>
      <c r="AJ130" s="156"/>
      <c r="AK130" s="156"/>
      <c r="AL130" s="156"/>
      <c r="AM130" s="156"/>
      <c r="AN130" s="156"/>
      <c r="AO130" s="136"/>
      <c r="AP130" s="623">
        <f>SUM(AK117:AN129)</f>
        <v>0</v>
      </c>
      <c r="AQ130" s="624"/>
      <c r="AR130" s="624"/>
      <c r="AS130" s="624"/>
      <c r="AT130" s="625"/>
      <c r="AU130" s="136"/>
      <c r="AV130" s="10"/>
    </row>
    <row r="131" spans="2:48" x14ac:dyDescent="0.2">
      <c r="B131" s="10"/>
      <c r="C131" s="136"/>
      <c r="D131" s="136"/>
      <c r="E131" s="136"/>
      <c r="F131" s="136"/>
      <c r="G131" s="136"/>
      <c r="H131" s="136"/>
      <c r="I131" s="136"/>
      <c r="J131" s="136"/>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136"/>
      <c r="AM131" s="136"/>
      <c r="AN131" s="136"/>
      <c r="AO131" s="136"/>
      <c r="AP131" s="136"/>
      <c r="AQ131" s="136"/>
      <c r="AR131" s="136"/>
      <c r="AS131" s="136"/>
      <c r="AT131" s="136"/>
      <c r="AU131" s="136"/>
      <c r="AV131" s="10"/>
    </row>
    <row r="132" spans="2:48" x14ac:dyDescent="0.2">
      <c r="B132" s="10"/>
      <c r="C132" s="136"/>
      <c r="D132" s="136"/>
      <c r="E132" s="136"/>
      <c r="F132" s="136"/>
      <c r="G132" s="136"/>
      <c r="H132" s="136"/>
      <c r="I132" s="136"/>
      <c r="J132" s="136"/>
      <c r="K132" s="136"/>
      <c r="L132" s="136"/>
      <c r="M132" s="136"/>
      <c r="N132" s="136"/>
      <c r="O132" s="136"/>
      <c r="P132" s="136"/>
      <c r="Q132" s="136"/>
      <c r="R132" s="136"/>
      <c r="S132" s="136"/>
      <c r="T132" s="136"/>
      <c r="U132" s="136"/>
      <c r="V132" s="136"/>
      <c r="W132" s="136"/>
      <c r="X132" s="136"/>
      <c r="Y132" s="136"/>
      <c r="Z132" s="136"/>
      <c r="AA132" s="136"/>
      <c r="AB132" s="136"/>
      <c r="AC132" s="136"/>
      <c r="AD132" s="136"/>
      <c r="AE132" s="136"/>
      <c r="AF132" s="136"/>
      <c r="AG132" s="136"/>
      <c r="AH132" s="136"/>
      <c r="AI132" s="136"/>
      <c r="AJ132" s="136"/>
      <c r="AK132" s="136"/>
      <c r="AL132" s="136"/>
      <c r="AM132" s="136"/>
      <c r="AN132" s="136"/>
      <c r="AO132" s="136"/>
      <c r="AP132" s="136"/>
      <c r="AQ132" s="136"/>
      <c r="AR132" s="136"/>
      <c r="AS132" s="136"/>
      <c r="AT132" s="136"/>
      <c r="AU132" s="136"/>
      <c r="AV132" s="10"/>
    </row>
    <row r="133" spans="2:48" x14ac:dyDescent="0.2">
      <c r="B133" s="10"/>
      <c r="C133" s="136"/>
      <c r="D133" s="136"/>
      <c r="E133" s="136"/>
      <c r="F133" s="136"/>
      <c r="G133" s="136"/>
      <c r="H133" s="136"/>
      <c r="I133" s="136"/>
      <c r="J133" s="136"/>
      <c r="K133" s="136"/>
      <c r="L133" s="136"/>
      <c r="M133" s="136"/>
      <c r="N133" s="136"/>
      <c r="O133" s="645" t="s">
        <v>155</v>
      </c>
      <c r="P133" s="645"/>
      <c r="Q133" s="645"/>
      <c r="R133" s="645"/>
      <c r="S133" s="136"/>
      <c r="T133" s="645" t="s">
        <v>90</v>
      </c>
      <c r="U133" s="645"/>
      <c r="V133" s="645"/>
      <c r="W133" s="645"/>
      <c r="X133" s="136"/>
      <c r="Y133" s="136"/>
      <c r="Z133" s="136"/>
      <c r="AA133" s="136"/>
      <c r="AB133" s="136"/>
      <c r="AC133" s="136"/>
      <c r="AD133" s="136"/>
      <c r="AE133" s="136"/>
      <c r="AF133" s="136"/>
      <c r="AG133" s="136"/>
      <c r="AH133" s="136"/>
      <c r="AI133" s="136"/>
      <c r="AJ133" s="136"/>
      <c r="AK133" s="136"/>
      <c r="AL133" s="136"/>
      <c r="AM133" s="136"/>
      <c r="AN133" s="136"/>
      <c r="AO133" s="136"/>
      <c r="AP133" s="136"/>
      <c r="AQ133" s="136"/>
      <c r="AR133" s="136"/>
      <c r="AS133" s="136"/>
      <c r="AT133" s="136"/>
      <c r="AU133" s="136"/>
      <c r="AV133" s="10"/>
    </row>
    <row r="134" spans="2:48" x14ac:dyDescent="0.2">
      <c r="B134" s="10"/>
      <c r="C134" s="136"/>
      <c r="D134" s="136"/>
      <c r="E134" s="136"/>
      <c r="F134" s="136" t="s">
        <v>154</v>
      </c>
      <c r="G134" s="136"/>
      <c r="H134" s="136"/>
      <c r="I134" s="136"/>
      <c r="J134" s="136"/>
      <c r="K134" s="136"/>
      <c r="L134" s="136"/>
      <c r="M134" s="136"/>
      <c r="N134" s="136"/>
      <c r="O134" s="649">
        <f>SUM(AI32,AI42,AI52)</f>
        <v>0</v>
      </c>
      <c r="P134" s="650"/>
      <c r="Q134" s="650"/>
      <c r="R134" s="651"/>
      <c r="S134" s="136"/>
      <c r="T134" s="649">
        <f>SUM(AO32,AO42,AO52)</f>
        <v>0</v>
      </c>
      <c r="U134" s="650"/>
      <c r="V134" s="650"/>
      <c r="W134" s="651"/>
      <c r="X134" s="136"/>
      <c r="Y134" s="136"/>
      <c r="Z134" s="136"/>
      <c r="AA134" s="136"/>
      <c r="AB134" s="136"/>
      <c r="AC134" s="136"/>
      <c r="AD134" s="136"/>
      <c r="AE134" s="136"/>
      <c r="AF134" s="136"/>
      <c r="AG134" s="136"/>
      <c r="AH134" s="136"/>
      <c r="AI134" s="136"/>
      <c r="AJ134" s="136"/>
      <c r="AK134" s="136"/>
      <c r="AL134" s="136"/>
      <c r="AM134" s="136"/>
      <c r="AN134" s="136"/>
      <c r="AO134" s="136"/>
      <c r="AP134" s="623">
        <f>SUM(O134,T134)</f>
        <v>0</v>
      </c>
      <c r="AQ134" s="624"/>
      <c r="AR134" s="624"/>
      <c r="AS134" s="624"/>
      <c r="AT134" s="625"/>
      <c r="AU134" s="136"/>
      <c r="AV134" s="10"/>
    </row>
    <row r="135" spans="2:48" x14ac:dyDescent="0.2">
      <c r="B135" s="10"/>
      <c r="C135" s="136"/>
      <c r="D135" s="136"/>
      <c r="E135" s="136"/>
      <c r="F135" s="136"/>
      <c r="G135" s="136"/>
      <c r="H135" s="136"/>
      <c r="I135" s="136"/>
      <c r="J135" s="136"/>
      <c r="K135" s="136"/>
      <c r="L135" s="136"/>
      <c r="M135" s="136"/>
      <c r="N135" s="136"/>
      <c r="O135" s="136"/>
      <c r="P135" s="136"/>
      <c r="Q135" s="136"/>
      <c r="R135" s="136"/>
      <c r="S135" s="136"/>
      <c r="T135" s="136"/>
      <c r="U135" s="136"/>
      <c r="V135" s="136"/>
      <c r="W135" s="136"/>
      <c r="X135" s="136"/>
      <c r="Y135" s="136"/>
      <c r="Z135" s="136"/>
      <c r="AA135" s="136"/>
      <c r="AB135" s="136"/>
      <c r="AC135" s="136"/>
      <c r="AD135" s="136"/>
      <c r="AE135" s="136"/>
      <c r="AF135" s="136"/>
      <c r="AG135" s="136"/>
      <c r="AH135" s="136"/>
      <c r="AI135" s="136"/>
      <c r="AJ135" s="136"/>
      <c r="AK135" s="136"/>
      <c r="AL135" s="136"/>
      <c r="AM135" s="136"/>
      <c r="AN135" s="136"/>
      <c r="AO135" s="136"/>
      <c r="AP135" s="136"/>
      <c r="AQ135" s="136"/>
      <c r="AR135" s="136"/>
      <c r="AS135" s="136"/>
      <c r="AT135" s="136"/>
      <c r="AU135" s="136"/>
      <c r="AV135" s="10"/>
    </row>
    <row r="136" spans="2:48" x14ac:dyDescent="0.2">
      <c r="B136" s="10"/>
      <c r="C136" s="136"/>
      <c r="D136" s="136"/>
      <c r="E136" s="136"/>
      <c r="F136" s="136"/>
      <c r="G136" s="136"/>
      <c r="H136" s="136"/>
      <c r="I136" s="136"/>
      <c r="J136" s="136"/>
      <c r="K136" s="136"/>
      <c r="L136" s="136"/>
      <c r="M136" s="136"/>
      <c r="N136" s="136"/>
      <c r="O136" s="645" t="s">
        <v>138</v>
      </c>
      <c r="P136" s="645"/>
      <c r="Q136" s="645"/>
      <c r="R136" s="645"/>
      <c r="S136" s="136"/>
      <c r="T136" s="645" t="s">
        <v>157</v>
      </c>
      <c r="U136" s="645"/>
      <c r="V136" s="645"/>
      <c r="W136" s="645"/>
      <c r="X136" s="136"/>
      <c r="Y136" s="645" t="s">
        <v>158</v>
      </c>
      <c r="Z136" s="645"/>
      <c r="AA136" s="645"/>
      <c r="AB136" s="645"/>
      <c r="AC136" s="136"/>
      <c r="AD136" s="645" t="s">
        <v>170</v>
      </c>
      <c r="AE136" s="645"/>
      <c r="AF136" s="645"/>
      <c r="AG136" s="645"/>
      <c r="AH136" s="136"/>
      <c r="AI136" s="645" t="s">
        <v>159</v>
      </c>
      <c r="AJ136" s="645"/>
      <c r="AK136" s="645"/>
      <c r="AL136" s="645"/>
      <c r="AM136" s="136"/>
      <c r="AN136" s="136"/>
      <c r="AO136" s="136"/>
      <c r="AP136" s="136"/>
      <c r="AQ136" s="136"/>
      <c r="AR136" s="136"/>
      <c r="AS136" s="136"/>
      <c r="AT136" s="136"/>
      <c r="AU136" s="136"/>
      <c r="AV136" s="10"/>
    </row>
    <row r="137" spans="2:48" x14ac:dyDescent="0.2">
      <c r="B137" s="10"/>
      <c r="C137" s="136"/>
      <c r="D137" s="136"/>
      <c r="E137" s="136"/>
      <c r="F137" s="136" t="s">
        <v>156</v>
      </c>
      <c r="G137" s="136"/>
      <c r="H137" s="136"/>
      <c r="I137" s="136"/>
      <c r="J137" s="136"/>
      <c r="K137" s="136"/>
      <c r="L137" s="136"/>
      <c r="M137" s="136"/>
      <c r="N137" s="136"/>
      <c r="O137" s="646">
        <f>Result_EquipmentCost_Y2</f>
        <v>0</v>
      </c>
      <c r="P137" s="647"/>
      <c r="Q137" s="647"/>
      <c r="R137" s="648"/>
      <c r="S137" s="136"/>
      <c r="T137" s="646">
        <f>SUM(Result_TravelDomestic_Y2,Result_TravelForeign_Y2)</f>
        <v>0</v>
      </c>
      <c r="U137" s="647"/>
      <c r="V137" s="647"/>
      <c r="W137" s="648"/>
      <c r="X137" s="136"/>
      <c r="Y137" s="646">
        <f>Result_ParticipantCosts_Y2</f>
        <v>0</v>
      </c>
      <c r="Z137" s="647"/>
      <c r="AA137" s="647"/>
      <c r="AB137" s="648"/>
      <c r="AC137" s="136"/>
      <c r="AD137" s="646">
        <f>Result_SubawardCosts_Y2</f>
        <v>0</v>
      </c>
      <c r="AE137" s="647"/>
      <c r="AF137" s="647"/>
      <c r="AG137" s="648"/>
      <c r="AH137" s="136"/>
      <c r="AI137" s="646">
        <f>Result_OtherDirectCosts_Y2</f>
        <v>0</v>
      </c>
      <c r="AJ137" s="647"/>
      <c r="AK137" s="647"/>
      <c r="AL137" s="648"/>
      <c r="AM137" s="136"/>
      <c r="AN137" s="136"/>
      <c r="AO137" s="136"/>
      <c r="AP137" s="623">
        <f>SUM(O137,T137,Y137,AD137,AI137)</f>
        <v>0</v>
      </c>
      <c r="AQ137" s="624"/>
      <c r="AR137" s="624"/>
      <c r="AS137" s="624"/>
      <c r="AT137" s="625"/>
      <c r="AU137" s="136"/>
      <c r="AV137" s="10"/>
    </row>
    <row r="138" spans="2:48" x14ac:dyDescent="0.2">
      <c r="B138" s="10"/>
      <c r="C138" s="136"/>
      <c r="D138" s="136"/>
      <c r="E138" s="136"/>
      <c r="F138" s="136"/>
      <c r="G138" s="136"/>
      <c r="H138" s="136"/>
      <c r="I138" s="136"/>
      <c r="J138" s="136"/>
      <c r="K138" s="136"/>
      <c r="L138" s="136"/>
      <c r="M138" s="136"/>
      <c r="N138" s="136"/>
      <c r="O138" s="136"/>
      <c r="P138" s="136"/>
      <c r="Q138" s="136"/>
      <c r="R138" s="136"/>
      <c r="S138" s="136"/>
      <c r="T138" s="136"/>
      <c r="U138" s="136"/>
      <c r="V138" s="136"/>
      <c r="W138" s="136"/>
      <c r="X138" s="136"/>
      <c r="Y138" s="136"/>
      <c r="Z138" s="136"/>
      <c r="AA138" s="136"/>
      <c r="AB138" s="136"/>
      <c r="AC138" s="136"/>
      <c r="AD138" s="136"/>
      <c r="AE138" s="136"/>
      <c r="AF138" s="136"/>
      <c r="AG138" s="136"/>
      <c r="AH138" s="136"/>
      <c r="AI138" s="136"/>
      <c r="AJ138" s="136"/>
      <c r="AK138" s="136"/>
      <c r="AL138" s="136"/>
      <c r="AM138" s="136"/>
      <c r="AN138" s="136"/>
      <c r="AO138" s="136"/>
      <c r="AP138" s="136"/>
      <c r="AQ138" s="136"/>
      <c r="AR138" s="136"/>
      <c r="AS138" s="136"/>
      <c r="AT138" s="136"/>
      <c r="AU138" s="136"/>
      <c r="AV138" s="10"/>
    </row>
    <row r="139" spans="2:48" x14ac:dyDescent="0.2">
      <c r="B139" s="10"/>
      <c r="C139" s="136"/>
      <c r="D139" s="136"/>
      <c r="E139" s="136"/>
      <c r="F139" s="136" t="s">
        <v>161</v>
      </c>
      <c r="G139" s="136"/>
      <c r="H139" s="136"/>
      <c r="I139" s="136"/>
      <c r="J139" s="136"/>
      <c r="K139" s="136"/>
      <c r="L139" s="155"/>
      <c r="M139" s="155"/>
      <c r="N139" s="155"/>
      <c r="O139" s="155"/>
      <c r="P139" s="155"/>
      <c r="Q139" s="155"/>
      <c r="R139" s="155"/>
      <c r="S139" s="155"/>
      <c r="T139" s="155"/>
      <c r="U139" s="155"/>
      <c r="V139" s="155"/>
      <c r="W139" s="155"/>
      <c r="X139" s="155"/>
      <c r="Y139" s="155"/>
      <c r="Z139" s="155"/>
      <c r="AA139" s="155"/>
      <c r="AB139" s="155"/>
      <c r="AC139" s="155"/>
      <c r="AD139" s="155"/>
      <c r="AE139" s="155"/>
      <c r="AF139" s="155"/>
      <c r="AG139" s="155"/>
      <c r="AH139" s="155"/>
      <c r="AI139" s="155"/>
      <c r="AJ139" s="155"/>
      <c r="AK139" s="155"/>
      <c r="AL139" s="155"/>
      <c r="AM139" s="155"/>
      <c r="AN139" s="155"/>
      <c r="AO139" s="136"/>
      <c r="AP139" s="623">
        <f>SUM(Result_PersonnelCosts_Y2,Result_EquipmentCost_Y2,Result_TravelTotal_Y2,Result_ParticipantCosts_Y2,Result_SubawardCosts_Y2,Result_OtherDirectCosts_Y2)</f>
        <v>0</v>
      </c>
      <c r="AQ139" s="624"/>
      <c r="AR139" s="624"/>
      <c r="AS139" s="624"/>
      <c r="AT139" s="625"/>
      <c r="AU139" s="136"/>
      <c r="AV139" s="10"/>
    </row>
    <row r="140" spans="2:48" x14ac:dyDescent="0.2">
      <c r="B140" s="10"/>
      <c r="C140" s="136"/>
      <c r="D140" s="136"/>
      <c r="E140" s="136"/>
      <c r="F140" s="136"/>
      <c r="G140" s="136"/>
      <c r="H140" s="136"/>
      <c r="I140" s="136"/>
      <c r="J140" s="136"/>
      <c r="K140" s="136"/>
      <c r="L140" s="136"/>
      <c r="M140" s="136"/>
      <c r="N140" s="136"/>
      <c r="O140" s="136"/>
      <c r="P140" s="136"/>
      <c r="Q140" s="136"/>
      <c r="R140" s="136"/>
      <c r="S140" s="136"/>
      <c r="T140" s="136"/>
      <c r="U140" s="136"/>
      <c r="V140" s="136"/>
      <c r="W140" s="136"/>
      <c r="X140" s="136"/>
      <c r="Y140" s="136"/>
      <c r="Z140" s="136"/>
      <c r="AA140" s="136"/>
      <c r="AB140" s="136"/>
      <c r="AC140" s="136"/>
      <c r="AD140" s="136"/>
      <c r="AE140" s="136"/>
      <c r="AF140" s="136"/>
      <c r="AG140" s="136"/>
      <c r="AH140" s="136"/>
      <c r="AI140" s="136"/>
      <c r="AJ140" s="136"/>
      <c r="AK140" s="136"/>
      <c r="AL140" s="136"/>
      <c r="AM140" s="136"/>
      <c r="AN140" s="136"/>
      <c r="AO140" s="136"/>
      <c r="AP140" s="652">
        <f>Result_TotalDirectCosts_Y2-Result_SubawardCosts_UW_Y2-IF(Data_Exclude_SalariesWages,Result_SalariesWages_Y2,0)-IF(Data_Exclude_Fringes,Result_FringeBenefits_Y2,0)-IF(Data_Exclude_Tuition,Result_TuitionTOTAL_Y2,0)-IF(Data_Exclude_Equipment,Result_EquipmentCost_Y2,0)-IF(Data_Exclude_Travel,Result_TravelTotal_Y2,0)-IF(Data_Exclude_ParticipantCosts,Result_ParticipantCosts_Y2,0)-IF(Data_Exclude_NonUWSubawards,Result_SubawardCosts_NonUW_Y2,IF(Data_Exclude_NonUWSubawardsExceeding25K,Result_SubawardCosts_NonUW_Y2-Result_SubawardBase_Y2_TOTAL,0))-IF(Data_Exclude_OtherCosts,Result_OtherDirectCosts_Y2-Result_TuitionTOTAL_Y2,0)</f>
        <v>0</v>
      </c>
      <c r="AQ140" s="652"/>
      <c r="AR140" s="652"/>
      <c r="AS140" s="136"/>
      <c r="AT140" s="136"/>
      <c r="AU140" s="136"/>
      <c r="AV140" s="10"/>
    </row>
    <row r="141" spans="2:48" x14ac:dyDescent="0.2">
      <c r="B141" s="10"/>
      <c r="C141" s="136"/>
      <c r="D141" s="136"/>
      <c r="E141" s="136"/>
      <c r="F141" s="136" t="s">
        <v>207</v>
      </c>
      <c r="G141" s="136"/>
      <c r="H141" s="136"/>
      <c r="I141" s="136"/>
      <c r="J141" s="136"/>
      <c r="K141" s="155"/>
      <c r="L141" s="155"/>
      <c r="M141" s="155"/>
      <c r="N141" s="155"/>
      <c r="O141" s="155"/>
      <c r="P141" s="155"/>
      <c r="Q141" s="155"/>
      <c r="R141" s="155"/>
      <c r="S141" s="155"/>
      <c r="T141" s="155"/>
      <c r="U141" s="155"/>
      <c r="V141" s="155"/>
      <c r="W141" s="155"/>
      <c r="X141" s="155"/>
      <c r="Y141" s="155"/>
      <c r="Z141" s="155"/>
      <c r="AA141" s="155"/>
      <c r="AB141" s="155"/>
      <c r="AC141" s="155"/>
      <c r="AD141" s="155"/>
      <c r="AE141" s="155"/>
      <c r="AF141" s="155"/>
      <c r="AG141" s="155"/>
      <c r="AH141" s="155"/>
      <c r="AI141" s="155"/>
      <c r="AJ141" s="155"/>
      <c r="AK141" s="155"/>
      <c r="AL141" s="155"/>
      <c r="AM141" s="155"/>
      <c r="AN141" s="155"/>
      <c r="AO141" s="136"/>
      <c r="AP141" s="623">
        <f>CHOOSE('Drop-Down_Options'!E14,0,Result_TotalDirectCosts_Y2 - Result_SubawardCosts_UW_Y2,(Result_TotalDirectCosts_Y2-Result_EquipmentCost_Y2-Result_ParticipantCosts_Y2-Result_TuitionTOTAL_Y2-(Result_SubawardCosts_Y2-Result_SubawardBase_Y2_TOTAL)),AP140)</f>
        <v>0</v>
      </c>
      <c r="AQ141" s="624"/>
      <c r="AR141" s="624"/>
      <c r="AS141" s="624"/>
      <c r="AT141" s="625"/>
      <c r="AU141" s="136"/>
      <c r="AV141" s="10"/>
    </row>
    <row r="142" spans="2:48" x14ac:dyDescent="0.2">
      <c r="B142" s="10"/>
      <c r="C142" s="136"/>
      <c r="D142" s="136"/>
      <c r="E142" s="136"/>
      <c r="F142" s="136"/>
      <c r="G142" s="136"/>
      <c r="H142" s="136"/>
      <c r="I142" s="136"/>
      <c r="J142" s="136"/>
      <c r="K142" s="136"/>
      <c r="L142" s="136"/>
      <c r="M142" s="136"/>
      <c r="N142" s="136"/>
      <c r="O142" s="136"/>
      <c r="P142" s="136"/>
      <c r="Q142" s="136"/>
      <c r="R142" s="136"/>
      <c r="S142" s="136"/>
      <c r="T142" s="136"/>
      <c r="U142" s="136"/>
      <c r="V142" s="136"/>
      <c r="W142" s="136"/>
      <c r="X142" s="136"/>
      <c r="Y142" s="136"/>
      <c r="Z142" s="136"/>
      <c r="AA142" s="136"/>
      <c r="AB142" s="136"/>
      <c r="AC142" s="136"/>
      <c r="AD142" s="136"/>
      <c r="AE142" s="136"/>
      <c r="AF142" s="136"/>
      <c r="AG142" s="136"/>
      <c r="AH142" s="136"/>
      <c r="AI142" s="136"/>
      <c r="AJ142" s="136"/>
      <c r="AK142" s="136"/>
      <c r="AL142" s="136"/>
      <c r="AM142" s="136"/>
      <c r="AN142" s="136"/>
      <c r="AO142" s="136"/>
      <c r="AP142" s="136"/>
      <c r="AQ142" s="136"/>
      <c r="AR142" s="136"/>
      <c r="AS142" s="136"/>
      <c r="AT142" s="136"/>
      <c r="AU142" s="136"/>
      <c r="AV142" s="10"/>
    </row>
    <row r="143" spans="2:48" ht="12.75" customHeight="1" x14ac:dyDescent="0.2">
      <c r="B143" s="10"/>
      <c r="C143" s="136"/>
      <c r="D143" s="136"/>
      <c r="E143" s="136"/>
      <c r="F143" s="136" t="s">
        <v>208</v>
      </c>
      <c r="G143" s="136"/>
      <c r="H143" s="136"/>
      <c r="I143" s="136"/>
      <c r="J143" s="155"/>
      <c r="K143" s="155"/>
      <c r="L143" s="155"/>
      <c r="M143" s="155"/>
      <c r="N143" s="155"/>
      <c r="O143" s="155"/>
      <c r="P143" s="155"/>
      <c r="Q143" s="155"/>
      <c r="R143" s="155"/>
      <c r="S143" s="155"/>
      <c r="T143" s="155"/>
      <c r="U143" s="155"/>
      <c r="V143" s="155"/>
      <c r="W143" s="155"/>
      <c r="X143" s="155"/>
      <c r="Y143" s="155"/>
      <c r="Z143" s="155"/>
      <c r="AA143" s="155"/>
      <c r="AB143" s="155"/>
      <c r="AC143" s="155"/>
      <c r="AD143" s="155"/>
      <c r="AE143" s="155"/>
      <c r="AF143" s="155"/>
      <c r="AG143" s="155"/>
      <c r="AH143" s="155"/>
      <c r="AI143" s="155"/>
      <c r="AJ143" s="155"/>
      <c r="AK143" s="155"/>
      <c r="AL143" s="155"/>
      <c r="AM143" s="155"/>
      <c r="AN143" s="155"/>
      <c r="AO143" s="136"/>
      <c r="AP143" s="623">
        <f>AP141*FA_Rate_Y2</f>
        <v>0</v>
      </c>
      <c r="AQ143" s="624"/>
      <c r="AR143" s="624"/>
      <c r="AS143" s="624"/>
      <c r="AT143" s="625"/>
      <c r="AU143" s="136"/>
      <c r="AV143" s="10"/>
    </row>
    <row r="144" spans="2:48" ht="12.75" customHeight="1" x14ac:dyDescent="0.2">
      <c r="B144" s="10"/>
      <c r="C144" s="136"/>
      <c r="D144" s="136"/>
      <c r="E144" s="136"/>
      <c r="F144" s="136"/>
      <c r="G144" s="136"/>
      <c r="H144" s="136"/>
      <c r="I144" s="136"/>
      <c r="J144" s="136"/>
      <c r="K144" s="136"/>
      <c r="L144" s="136"/>
      <c r="M144" s="136"/>
      <c r="N144" s="136"/>
      <c r="O144" s="136"/>
      <c r="P144" s="136"/>
      <c r="Q144" s="136"/>
      <c r="R144" s="136"/>
      <c r="S144" s="136"/>
      <c r="T144" s="136"/>
      <c r="U144" s="136"/>
      <c r="V144" s="136"/>
      <c r="W144" s="136"/>
      <c r="X144" s="136"/>
      <c r="Y144" s="136"/>
      <c r="Z144" s="136"/>
      <c r="AA144" s="136"/>
      <c r="AB144" s="136"/>
      <c r="AC144" s="136"/>
      <c r="AD144" s="136"/>
      <c r="AE144" s="136"/>
      <c r="AF144" s="136"/>
      <c r="AG144" s="136"/>
      <c r="AH144" s="136"/>
      <c r="AI144" s="136"/>
      <c r="AJ144" s="136"/>
      <c r="AK144" s="136"/>
      <c r="AL144" s="136"/>
      <c r="AM144" s="136"/>
      <c r="AN144" s="136"/>
      <c r="AO144" s="136"/>
      <c r="AP144" s="136"/>
      <c r="AQ144" s="136"/>
      <c r="AR144" s="136"/>
      <c r="AS144" s="136"/>
      <c r="AT144" s="136"/>
      <c r="AU144" s="136"/>
      <c r="AV144" s="10"/>
    </row>
    <row r="145" spans="2:48" ht="12.75" customHeight="1" x14ac:dyDescent="0.2">
      <c r="B145" s="10"/>
      <c r="C145" s="136"/>
      <c r="D145" s="136"/>
      <c r="E145" s="136"/>
      <c r="F145" s="141" t="s">
        <v>165</v>
      </c>
      <c r="G145" s="136"/>
      <c r="H145" s="136"/>
      <c r="I145" s="136"/>
      <c r="J145" s="136"/>
      <c r="K145" s="136"/>
      <c r="L145" s="136"/>
      <c r="M145" s="136"/>
      <c r="N145" s="136"/>
      <c r="O145" s="155"/>
      <c r="P145" s="155"/>
      <c r="Q145" s="155"/>
      <c r="R145" s="155"/>
      <c r="S145" s="155"/>
      <c r="T145" s="155"/>
      <c r="U145" s="155"/>
      <c r="V145" s="155"/>
      <c r="W145" s="155"/>
      <c r="X145" s="155"/>
      <c r="Y145" s="155"/>
      <c r="Z145" s="155"/>
      <c r="AA145" s="155"/>
      <c r="AB145" s="155"/>
      <c r="AC145" s="155"/>
      <c r="AD145" s="155"/>
      <c r="AE145" s="155"/>
      <c r="AF145" s="155"/>
      <c r="AG145" s="155"/>
      <c r="AH145" s="155"/>
      <c r="AI145" s="155"/>
      <c r="AJ145" s="155"/>
      <c r="AK145" s="155"/>
      <c r="AL145" s="155"/>
      <c r="AM145" s="155"/>
      <c r="AN145" s="155"/>
      <c r="AO145" s="136"/>
      <c r="AP145" s="623">
        <f>SUM(Result_TotalDirectCosts_Y2,Result_IndirectCosts_Y2)</f>
        <v>0</v>
      </c>
      <c r="AQ145" s="624"/>
      <c r="AR145" s="624"/>
      <c r="AS145" s="624"/>
      <c r="AT145" s="625"/>
      <c r="AU145" s="136"/>
      <c r="AV145" s="10"/>
    </row>
    <row r="146" spans="2:48" ht="12.75" customHeight="1" thickBot="1" x14ac:dyDescent="0.25">
      <c r="B146" s="10"/>
      <c r="C146" s="136"/>
      <c r="D146" s="136"/>
      <c r="E146" s="136"/>
      <c r="F146" s="136"/>
      <c r="G146" s="136"/>
      <c r="H146" s="136"/>
      <c r="I146" s="136"/>
      <c r="J146" s="136"/>
      <c r="K146" s="136"/>
      <c r="L146" s="136"/>
      <c r="M146" s="136"/>
      <c r="N146" s="136"/>
      <c r="O146" s="136"/>
      <c r="P146" s="136"/>
      <c r="Q146" s="136"/>
      <c r="R146" s="136"/>
      <c r="S146" s="136"/>
      <c r="T146" s="136"/>
      <c r="U146" s="136"/>
      <c r="V146" s="136"/>
      <c r="W146" s="136"/>
      <c r="X146" s="136"/>
      <c r="Y146" s="136"/>
      <c r="Z146" s="136"/>
      <c r="AA146" s="136"/>
      <c r="AB146" s="136"/>
      <c r="AC146" s="136"/>
      <c r="AD146" s="136"/>
      <c r="AE146" s="136"/>
      <c r="AF146" s="136"/>
      <c r="AG146" s="136"/>
      <c r="AH146" s="136"/>
      <c r="AI146" s="136"/>
      <c r="AJ146" s="136"/>
      <c r="AK146" s="136"/>
      <c r="AL146" s="136"/>
      <c r="AM146" s="136"/>
      <c r="AN146" s="136"/>
      <c r="AO146" s="136"/>
      <c r="AP146" s="136"/>
      <c r="AQ146" s="136"/>
      <c r="AR146" s="136"/>
      <c r="AS146" s="136"/>
      <c r="AT146" s="136"/>
      <c r="AU146" s="136"/>
      <c r="AV146" s="10"/>
    </row>
    <row r="147" spans="2:48" ht="5.0999999999999996" customHeight="1" thickBot="1" x14ac:dyDescent="0.25">
      <c r="B147" s="14"/>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5"/>
    </row>
    <row r="149" spans="2:48" x14ac:dyDescent="0.2">
      <c r="E149" t="s">
        <v>219</v>
      </c>
    </row>
    <row r="150" spans="2:48" ht="30" x14ac:dyDescent="0.4">
      <c r="S150" s="22"/>
    </row>
  </sheetData>
  <sheetProtection algorithmName="SHA-512" hashValue="B7FO9ciIRQ9wkvU55X0+EbTegRcdz3jMuemVTXHhLqD32Adpm/NlVffmkETxbbjSxNHPInTFXUR/jDxRzQ1qyg==" saltValue="1HfEaedVLKLDvh5j/B/gGQ==" spinCount="100000" sheet="1" selectLockedCells="1"/>
  <mergeCells count="517">
    <mergeCell ref="F127:L129"/>
    <mergeCell ref="M129:AJ129"/>
    <mergeCell ref="M122:AJ122"/>
    <mergeCell ref="AK122:AN122"/>
    <mergeCell ref="M120:AJ120"/>
    <mergeCell ref="M121:AJ121"/>
    <mergeCell ref="AK120:AN120"/>
    <mergeCell ref="AK121:AN121"/>
    <mergeCell ref="F92:L99"/>
    <mergeCell ref="M93:AJ93"/>
    <mergeCell ref="M94:AJ94"/>
    <mergeCell ref="M95:AJ95"/>
    <mergeCell ref="M96:AJ96"/>
    <mergeCell ref="M97:AJ97"/>
    <mergeCell ref="M98:AJ98"/>
    <mergeCell ref="M99:AJ99"/>
    <mergeCell ref="F119:L122"/>
    <mergeCell ref="F125:L125"/>
    <mergeCell ref="AK108:AN108"/>
    <mergeCell ref="AG106:AJ106"/>
    <mergeCell ref="AK111:AN111"/>
    <mergeCell ref="AK92:AN92"/>
    <mergeCell ref="AK93:AN93"/>
    <mergeCell ref="AK94:AN94"/>
    <mergeCell ref="AR3:AU3"/>
    <mergeCell ref="AI32:AL32"/>
    <mergeCell ref="AO32:AP32"/>
    <mergeCell ref="AQ32:AT32"/>
    <mergeCell ref="AI29:AL29"/>
    <mergeCell ref="AM29:AN29"/>
    <mergeCell ref="AO29:AP29"/>
    <mergeCell ref="AG30:AH30"/>
    <mergeCell ref="AI30:AL30"/>
    <mergeCell ref="AM30:AN30"/>
    <mergeCell ref="AO30:AP30"/>
    <mergeCell ref="AQ30:AT30"/>
    <mergeCell ref="AQ29:AT29"/>
    <mergeCell ref="AQ27:AT27"/>
    <mergeCell ref="AQ26:AT26"/>
    <mergeCell ref="AQ24:AT24"/>
    <mergeCell ref="AQ23:AT23"/>
    <mergeCell ref="AQ21:AT21"/>
    <mergeCell ref="AQ20:AT20"/>
    <mergeCell ref="AQ18:AT18"/>
    <mergeCell ref="AQ17:AT17"/>
    <mergeCell ref="AQ28:AT28"/>
    <mergeCell ref="AI28:AL28"/>
    <mergeCell ref="AI27:AL27"/>
    <mergeCell ref="AG45:AH45"/>
    <mergeCell ref="AG46:AH46"/>
    <mergeCell ref="AG47:AH47"/>
    <mergeCell ref="AG48:AH48"/>
    <mergeCell ref="AG49:AH49"/>
    <mergeCell ref="AI36:AL36"/>
    <mergeCell ref="AF42:AH42"/>
    <mergeCell ref="AI42:AL42"/>
    <mergeCell ref="AF36:AH36"/>
    <mergeCell ref="AF37:AH37"/>
    <mergeCell ref="AF38:AH38"/>
    <mergeCell ref="AF39:AH39"/>
    <mergeCell ref="AF40:AH40"/>
    <mergeCell ref="AO47:AP47"/>
    <mergeCell ref="AM49:AN49"/>
    <mergeCell ref="AO49:AP49"/>
    <mergeCell ref="AG50:AH50"/>
    <mergeCell ref="AP137:AT137"/>
    <mergeCell ref="F116:AJ116"/>
    <mergeCell ref="AK116:AN116"/>
    <mergeCell ref="O134:R134"/>
    <mergeCell ref="AP134:AT134"/>
    <mergeCell ref="AK112:AN112"/>
    <mergeCell ref="F111:AJ111"/>
    <mergeCell ref="M125:AJ125"/>
    <mergeCell ref="AK128:AN128"/>
    <mergeCell ref="F123:L123"/>
    <mergeCell ref="M123:AJ123"/>
    <mergeCell ref="AK123:AN123"/>
    <mergeCell ref="F126:L126"/>
    <mergeCell ref="M126:AJ126"/>
    <mergeCell ref="AK126:AN126"/>
    <mergeCell ref="F106:AF106"/>
    <mergeCell ref="AK109:AN109"/>
    <mergeCell ref="F108:AJ108"/>
    <mergeCell ref="F117:L117"/>
    <mergeCell ref="F124:L124"/>
    <mergeCell ref="AP114:AT114"/>
    <mergeCell ref="M127:AJ127"/>
    <mergeCell ref="T134:W134"/>
    <mergeCell ref="AK129:AN129"/>
    <mergeCell ref="O133:R133"/>
    <mergeCell ref="AD136:AG136"/>
    <mergeCell ref="AI136:AL136"/>
    <mergeCell ref="AP141:AT141"/>
    <mergeCell ref="AP139:AT139"/>
    <mergeCell ref="O137:R137"/>
    <mergeCell ref="T137:W137"/>
    <mergeCell ref="Y137:AB137"/>
    <mergeCell ref="T133:W133"/>
    <mergeCell ref="AK127:AN127"/>
    <mergeCell ref="M124:AJ124"/>
    <mergeCell ref="AK124:AN124"/>
    <mergeCell ref="M117:AJ117"/>
    <mergeCell ref="AK117:AN117"/>
    <mergeCell ref="AD137:AG137"/>
    <mergeCell ref="AI137:AL137"/>
    <mergeCell ref="AK125:AN125"/>
    <mergeCell ref="AP100:AT100"/>
    <mergeCell ref="AK102:AN102"/>
    <mergeCell ref="AK103:AN103"/>
    <mergeCell ref="AK104:AN104"/>
    <mergeCell ref="AK105:AN105"/>
    <mergeCell ref="AG103:AJ103"/>
    <mergeCell ref="AG104:AJ104"/>
    <mergeCell ref="AG102:AJ102"/>
    <mergeCell ref="AK96:AN96"/>
    <mergeCell ref="AK97:AN97"/>
    <mergeCell ref="AK98:AN98"/>
    <mergeCell ref="AK99:AN99"/>
    <mergeCell ref="AK95:AN95"/>
    <mergeCell ref="M92:AJ92"/>
    <mergeCell ref="F89:AJ89"/>
    <mergeCell ref="AK89:AN89"/>
    <mergeCell ref="AK90:AN90"/>
    <mergeCell ref="AK91:AN91"/>
    <mergeCell ref="F90:L90"/>
    <mergeCell ref="F91:L91"/>
    <mergeCell ref="M90:AJ90"/>
    <mergeCell ref="M91:AJ91"/>
    <mergeCell ref="F84:AJ84"/>
    <mergeCell ref="AK84:AN84"/>
    <mergeCell ref="F85:AJ85"/>
    <mergeCell ref="AK85:AN85"/>
    <mergeCell ref="AP86:AT86"/>
    <mergeCell ref="AP87:AT87"/>
    <mergeCell ref="F81:AJ81"/>
    <mergeCell ref="AK81:AN81"/>
    <mergeCell ref="F82:AJ82"/>
    <mergeCell ref="AK82:AN82"/>
    <mergeCell ref="F83:AJ83"/>
    <mergeCell ref="AK83:AN83"/>
    <mergeCell ref="F78:AJ78"/>
    <mergeCell ref="AK78:AN78"/>
    <mergeCell ref="F79:AJ79"/>
    <mergeCell ref="AK79:AN79"/>
    <mergeCell ref="F80:AJ80"/>
    <mergeCell ref="AK80:AN80"/>
    <mergeCell ref="F75:AJ75"/>
    <mergeCell ref="AK75:AN75"/>
    <mergeCell ref="F76:AJ76"/>
    <mergeCell ref="AK76:AN76"/>
    <mergeCell ref="F77:AJ77"/>
    <mergeCell ref="AK77:AN77"/>
    <mergeCell ref="F72:AJ72"/>
    <mergeCell ref="AK72:AN72"/>
    <mergeCell ref="F73:AJ73"/>
    <mergeCell ref="AK73:AN73"/>
    <mergeCell ref="F74:AJ74"/>
    <mergeCell ref="AK74:AN74"/>
    <mergeCell ref="F69:AJ69"/>
    <mergeCell ref="AK69:AN69"/>
    <mergeCell ref="F70:AJ70"/>
    <mergeCell ref="AK70:AN70"/>
    <mergeCell ref="F71:AJ71"/>
    <mergeCell ref="AK71:AN71"/>
    <mergeCell ref="F64:AJ64"/>
    <mergeCell ref="AK64:AN64"/>
    <mergeCell ref="F65:AJ65"/>
    <mergeCell ref="AK65:AN65"/>
    <mergeCell ref="AP66:AT66"/>
    <mergeCell ref="F68:AJ68"/>
    <mergeCell ref="AK68:AN68"/>
    <mergeCell ref="F61:AJ61"/>
    <mergeCell ref="AK61:AN61"/>
    <mergeCell ref="F62:AJ62"/>
    <mergeCell ref="AK62:AN62"/>
    <mergeCell ref="F63:AJ63"/>
    <mergeCell ref="AK63:AN63"/>
    <mergeCell ref="F58:AJ58"/>
    <mergeCell ref="AK58:AN58"/>
    <mergeCell ref="F59:AJ59"/>
    <mergeCell ref="AK59:AN59"/>
    <mergeCell ref="F60:AJ60"/>
    <mergeCell ref="AK60:AN60"/>
    <mergeCell ref="F55:AJ55"/>
    <mergeCell ref="AK55:AN55"/>
    <mergeCell ref="F56:AJ56"/>
    <mergeCell ref="AK56:AN56"/>
    <mergeCell ref="F57:AJ57"/>
    <mergeCell ref="AK57:AN57"/>
    <mergeCell ref="AQ50:AT50"/>
    <mergeCell ref="F49:Q49"/>
    <mergeCell ref="R49:T49"/>
    <mergeCell ref="AI52:AL52"/>
    <mergeCell ref="AM52:AN52"/>
    <mergeCell ref="AO52:AP52"/>
    <mergeCell ref="AQ52:AT52"/>
    <mergeCell ref="F50:Q50"/>
    <mergeCell ref="R50:T50"/>
    <mergeCell ref="U50:W50"/>
    <mergeCell ref="AI50:AL50"/>
    <mergeCell ref="AM50:AN50"/>
    <mergeCell ref="AO50:AP50"/>
    <mergeCell ref="AQ49:AT49"/>
    <mergeCell ref="F48:Q48"/>
    <mergeCell ref="R48:T48"/>
    <mergeCell ref="U48:W48"/>
    <mergeCell ref="AI48:AL48"/>
    <mergeCell ref="AM48:AN48"/>
    <mergeCell ref="U49:W49"/>
    <mergeCell ref="AI49:AL49"/>
    <mergeCell ref="U45:W45"/>
    <mergeCell ref="AQ47:AT47"/>
    <mergeCell ref="AQ46:AT46"/>
    <mergeCell ref="F45:Q45"/>
    <mergeCell ref="R45:T45"/>
    <mergeCell ref="AO48:AP48"/>
    <mergeCell ref="AQ48:AT48"/>
    <mergeCell ref="F47:Q47"/>
    <mergeCell ref="R47:T47"/>
    <mergeCell ref="U47:W47"/>
    <mergeCell ref="AM47:AN47"/>
    <mergeCell ref="F46:Q46"/>
    <mergeCell ref="R46:T46"/>
    <mergeCell ref="U46:W46"/>
    <mergeCell ref="AI46:AL46"/>
    <mergeCell ref="AM46:AN46"/>
    <mergeCell ref="AI47:AL47"/>
    <mergeCell ref="AM42:AN42"/>
    <mergeCell ref="AO42:AP42"/>
    <mergeCell ref="AO40:AP40"/>
    <mergeCell ref="AO46:AP46"/>
    <mergeCell ref="AM45:AN45"/>
    <mergeCell ref="AO45:AP45"/>
    <mergeCell ref="AQ42:AT42"/>
    <mergeCell ref="AF35:AH35"/>
    <mergeCell ref="AI35:AL35"/>
    <mergeCell ref="AM35:AN35"/>
    <mergeCell ref="AO35:AP35"/>
    <mergeCell ref="AQ35:AT35"/>
    <mergeCell ref="AO36:AP36"/>
    <mergeCell ref="AO37:AP37"/>
    <mergeCell ref="AO38:AP38"/>
    <mergeCell ref="AO39:AP39"/>
    <mergeCell ref="AQ45:AT45"/>
    <mergeCell ref="AI45:AL45"/>
    <mergeCell ref="AI37:AL37"/>
    <mergeCell ref="AI38:AL38"/>
    <mergeCell ref="AI39:AL39"/>
    <mergeCell ref="AQ36:AT36"/>
    <mergeCell ref="AQ37:AT37"/>
    <mergeCell ref="AQ38:AT38"/>
    <mergeCell ref="U29:X29"/>
    <mergeCell ref="AB29:AC29"/>
    <mergeCell ref="AD29:AF29"/>
    <mergeCell ref="AG29:AH29"/>
    <mergeCell ref="F28:K28"/>
    <mergeCell ref="L28:N28"/>
    <mergeCell ref="O28:T28"/>
    <mergeCell ref="U28:X28"/>
    <mergeCell ref="AB28:AC28"/>
    <mergeCell ref="AD28:AF28"/>
    <mergeCell ref="AG28:AH28"/>
    <mergeCell ref="AM27:AN27"/>
    <mergeCell ref="AO27:AP27"/>
    <mergeCell ref="AG26:AH26"/>
    <mergeCell ref="AI26:AL26"/>
    <mergeCell ref="AM26:AN26"/>
    <mergeCell ref="AO26:AP26"/>
    <mergeCell ref="F30:K30"/>
    <mergeCell ref="L30:N30"/>
    <mergeCell ref="O30:T30"/>
    <mergeCell ref="U30:X30"/>
    <mergeCell ref="AB30:AC30"/>
    <mergeCell ref="AD30:AF30"/>
    <mergeCell ref="AM28:AN28"/>
    <mergeCell ref="AO28:AP28"/>
    <mergeCell ref="F27:K27"/>
    <mergeCell ref="L27:N27"/>
    <mergeCell ref="O27:T27"/>
    <mergeCell ref="U27:X27"/>
    <mergeCell ref="AB27:AC27"/>
    <mergeCell ref="AD27:AF27"/>
    <mergeCell ref="AG27:AH27"/>
    <mergeCell ref="F29:K29"/>
    <mergeCell ref="L29:N29"/>
    <mergeCell ref="O29:T29"/>
    <mergeCell ref="AM25:AN25"/>
    <mergeCell ref="AO25:AP25"/>
    <mergeCell ref="AQ25:AT25"/>
    <mergeCell ref="F26:K26"/>
    <mergeCell ref="L26:N26"/>
    <mergeCell ref="O26:T26"/>
    <mergeCell ref="U26:X26"/>
    <mergeCell ref="AB26:AC26"/>
    <mergeCell ref="AD26:AF26"/>
    <mergeCell ref="F25:K25"/>
    <mergeCell ref="L25:N25"/>
    <mergeCell ref="O25:T25"/>
    <mergeCell ref="U25:X25"/>
    <mergeCell ref="AB25:AC25"/>
    <mergeCell ref="AD25:AF25"/>
    <mergeCell ref="AG25:AH25"/>
    <mergeCell ref="AI25:AL25"/>
    <mergeCell ref="AQ22:AT22"/>
    <mergeCell ref="F23:K23"/>
    <mergeCell ref="L23:N23"/>
    <mergeCell ref="O23:T23"/>
    <mergeCell ref="U23:X23"/>
    <mergeCell ref="AB23:AC23"/>
    <mergeCell ref="AD23:AF23"/>
    <mergeCell ref="F22:K22"/>
    <mergeCell ref="L22:N22"/>
    <mergeCell ref="O22:T22"/>
    <mergeCell ref="U22:X22"/>
    <mergeCell ref="AB22:AC22"/>
    <mergeCell ref="AD22:AF22"/>
    <mergeCell ref="AG22:AH22"/>
    <mergeCell ref="AI22:AL22"/>
    <mergeCell ref="AG23:AH23"/>
    <mergeCell ref="AI23:AL23"/>
    <mergeCell ref="AM23:AN23"/>
    <mergeCell ref="AO23:AP23"/>
    <mergeCell ref="AI21:AL21"/>
    <mergeCell ref="AM21:AN21"/>
    <mergeCell ref="AO21:AP21"/>
    <mergeCell ref="AG20:AH20"/>
    <mergeCell ref="AI20:AL20"/>
    <mergeCell ref="AM20:AN20"/>
    <mergeCell ref="AO20:AP20"/>
    <mergeCell ref="F24:K24"/>
    <mergeCell ref="L24:N24"/>
    <mergeCell ref="O24:T24"/>
    <mergeCell ref="U24:X24"/>
    <mergeCell ref="AM22:AN22"/>
    <mergeCell ref="AO22:AP22"/>
    <mergeCell ref="AB24:AC24"/>
    <mergeCell ref="AD24:AF24"/>
    <mergeCell ref="AG24:AH24"/>
    <mergeCell ref="AI24:AL24"/>
    <mergeCell ref="AM24:AN24"/>
    <mergeCell ref="AO24:AP24"/>
    <mergeCell ref="F21:K21"/>
    <mergeCell ref="L21:N21"/>
    <mergeCell ref="O21:T21"/>
    <mergeCell ref="U21:X21"/>
    <mergeCell ref="AB21:AC21"/>
    <mergeCell ref="AM19:AN19"/>
    <mergeCell ref="AO19:AP19"/>
    <mergeCell ref="AQ19:AT19"/>
    <mergeCell ref="F20:K20"/>
    <mergeCell ref="L20:N20"/>
    <mergeCell ref="O20:T20"/>
    <mergeCell ref="U20:X20"/>
    <mergeCell ref="AB20:AC20"/>
    <mergeCell ref="AD20:AF20"/>
    <mergeCell ref="F19:K19"/>
    <mergeCell ref="L19:N19"/>
    <mergeCell ref="O19:T19"/>
    <mergeCell ref="U19:X19"/>
    <mergeCell ref="AB19:AC19"/>
    <mergeCell ref="AD19:AF19"/>
    <mergeCell ref="AG19:AH19"/>
    <mergeCell ref="AI19:AL19"/>
    <mergeCell ref="AD21:AF21"/>
    <mergeCell ref="AG21:AH21"/>
    <mergeCell ref="F18:K18"/>
    <mergeCell ref="L18:N18"/>
    <mergeCell ref="O18:T18"/>
    <mergeCell ref="U18:X18"/>
    <mergeCell ref="AM16:AN16"/>
    <mergeCell ref="AO16:AP16"/>
    <mergeCell ref="AQ16:AT16"/>
    <mergeCell ref="F17:K17"/>
    <mergeCell ref="L17:N17"/>
    <mergeCell ref="O17:T17"/>
    <mergeCell ref="U17:X17"/>
    <mergeCell ref="AB17:AC17"/>
    <mergeCell ref="AD17:AF17"/>
    <mergeCell ref="AB18:AC18"/>
    <mergeCell ref="AD18:AF18"/>
    <mergeCell ref="AG18:AH18"/>
    <mergeCell ref="AI18:AL18"/>
    <mergeCell ref="AM18:AN18"/>
    <mergeCell ref="AO18:AP18"/>
    <mergeCell ref="AG17:AH17"/>
    <mergeCell ref="AI17:AL17"/>
    <mergeCell ref="AM17:AN17"/>
    <mergeCell ref="F12:K12"/>
    <mergeCell ref="AO17:AP17"/>
    <mergeCell ref="F15:K15"/>
    <mergeCell ref="L15:N15"/>
    <mergeCell ref="O15:T15"/>
    <mergeCell ref="U15:X15"/>
    <mergeCell ref="AQ15:AT15"/>
    <mergeCell ref="F16:K16"/>
    <mergeCell ref="L16:N16"/>
    <mergeCell ref="O16:T16"/>
    <mergeCell ref="U16:X16"/>
    <mergeCell ref="AB16:AC16"/>
    <mergeCell ref="AD16:AF16"/>
    <mergeCell ref="AG16:AH16"/>
    <mergeCell ref="AI16:AL16"/>
    <mergeCell ref="AB15:AC15"/>
    <mergeCell ref="AD15:AF15"/>
    <mergeCell ref="AG15:AH15"/>
    <mergeCell ref="AI15:AL15"/>
    <mergeCell ref="AM15:AN15"/>
    <mergeCell ref="AO15:AP15"/>
    <mergeCell ref="AQ13:AT13"/>
    <mergeCell ref="F14:K14"/>
    <mergeCell ref="L14:N14"/>
    <mergeCell ref="O14:T14"/>
    <mergeCell ref="U14:X14"/>
    <mergeCell ref="AB14:AC14"/>
    <mergeCell ref="AD14:AF14"/>
    <mergeCell ref="AG14:AH14"/>
    <mergeCell ref="AI14:AL14"/>
    <mergeCell ref="AM14:AN14"/>
    <mergeCell ref="AO14:AP14"/>
    <mergeCell ref="AQ14:AT14"/>
    <mergeCell ref="AQ11:AT11"/>
    <mergeCell ref="U11:X11"/>
    <mergeCell ref="AB11:AC11"/>
    <mergeCell ref="AD11:AF11"/>
    <mergeCell ref="AQ12:AT12"/>
    <mergeCell ref="U12:X12"/>
    <mergeCell ref="AM12:AN12"/>
    <mergeCell ref="AO12:AP12"/>
    <mergeCell ref="L13:N13"/>
    <mergeCell ref="O13:T13"/>
    <mergeCell ref="U13:X13"/>
    <mergeCell ref="AB13:AC13"/>
    <mergeCell ref="AM13:AN13"/>
    <mergeCell ref="AO13:AP13"/>
    <mergeCell ref="AO11:AP11"/>
    <mergeCell ref="AB12:AC12"/>
    <mergeCell ref="AD12:AF12"/>
    <mergeCell ref="O11:T11"/>
    <mergeCell ref="O12:T12"/>
    <mergeCell ref="AG12:AH12"/>
    <mergeCell ref="AI12:AL12"/>
    <mergeCell ref="C4:AU4"/>
    <mergeCell ref="F10:K10"/>
    <mergeCell ref="L10:N10"/>
    <mergeCell ref="O10:T10"/>
    <mergeCell ref="U10:X10"/>
    <mergeCell ref="Y10:AA10"/>
    <mergeCell ref="V5:AF5"/>
    <mergeCell ref="AB10:AC10"/>
    <mergeCell ref="AD10:AF10"/>
    <mergeCell ref="AM10:AN10"/>
    <mergeCell ref="AG5:AT6"/>
    <mergeCell ref="V6:AF6"/>
    <mergeCell ref="R8:AT9"/>
    <mergeCell ref="AO10:AP10"/>
    <mergeCell ref="AQ10:AT10"/>
    <mergeCell ref="AG10:AH10"/>
    <mergeCell ref="AI10:AL10"/>
    <mergeCell ref="F11:K11"/>
    <mergeCell ref="AD13:AF13"/>
    <mergeCell ref="AG13:AH13"/>
    <mergeCell ref="AI13:AL13"/>
    <mergeCell ref="AK110:AN110"/>
    <mergeCell ref="AM36:AN36"/>
    <mergeCell ref="AM37:AN37"/>
    <mergeCell ref="AM38:AN38"/>
    <mergeCell ref="AM39:AN39"/>
    <mergeCell ref="AM40:AN40"/>
    <mergeCell ref="S42:W42"/>
    <mergeCell ref="X42:AA42"/>
    <mergeCell ref="F39:AA39"/>
    <mergeCell ref="F40:AA40"/>
    <mergeCell ref="F103:AF103"/>
    <mergeCell ref="F102:AF102"/>
    <mergeCell ref="AI40:AL40"/>
    <mergeCell ref="F13:K13"/>
    <mergeCell ref="F35:AA35"/>
    <mergeCell ref="L11:N11"/>
    <mergeCell ref="AG11:AH11"/>
    <mergeCell ref="AI11:AL11"/>
    <mergeCell ref="AM11:AN11"/>
    <mergeCell ref="L12:N12"/>
    <mergeCell ref="F107:AF107"/>
    <mergeCell ref="F104:AF104"/>
    <mergeCell ref="AK107:AN107"/>
    <mergeCell ref="F112:AJ112"/>
    <mergeCell ref="AG107:AJ107"/>
    <mergeCell ref="AP145:AT145"/>
    <mergeCell ref="F109:AJ109"/>
    <mergeCell ref="F110:AJ110"/>
    <mergeCell ref="F118:L118"/>
    <mergeCell ref="M118:AJ118"/>
    <mergeCell ref="AK118:AN118"/>
    <mergeCell ref="M119:AJ119"/>
    <mergeCell ref="AK119:AN119"/>
    <mergeCell ref="O136:R136"/>
    <mergeCell ref="T136:W136"/>
    <mergeCell ref="Y136:AB136"/>
    <mergeCell ref="F105:AF105"/>
    <mergeCell ref="AK106:AN106"/>
    <mergeCell ref="AG105:AJ105"/>
    <mergeCell ref="F113:AJ113"/>
    <mergeCell ref="AP143:AT143"/>
    <mergeCell ref="AP140:AR140"/>
    <mergeCell ref="AP130:AT130"/>
    <mergeCell ref="AK113:AN113"/>
    <mergeCell ref="AB35:AD35"/>
    <mergeCell ref="AQ39:AT39"/>
    <mergeCell ref="AQ40:AT40"/>
    <mergeCell ref="F36:AA36"/>
    <mergeCell ref="F37:AA37"/>
    <mergeCell ref="F38:AA38"/>
    <mergeCell ref="AB36:AD36"/>
    <mergeCell ref="AB37:AD37"/>
    <mergeCell ref="AB38:AD38"/>
    <mergeCell ref="AB39:AD39"/>
    <mergeCell ref="AB40:AD40"/>
  </mergeCells>
  <conditionalFormatting sqref="F11:F30">
    <cfRule type="expression" dxfId="84" priority="20" stopIfTrue="1">
      <formula>F11=0</formula>
    </cfRule>
  </conditionalFormatting>
  <conditionalFormatting sqref="F103:F107 AG103:AG107 F109:AJ113">
    <cfRule type="cellIs" dxfId="83" priority="18" stopIfTrue="1" operator="equal">
      <formula>0</formula>
    </cfRule>
  </conditionalFormatting>
  <conditionalFormatting sqref="R8:AT9">
    <cfRule type="expression" dxfId="82" priority="1">
      <formula>SUM($AA$11:$AA$30)&gt;0</formula>
    </cfRule>
  </conditionalFormatting>
  <conditionalFormatting sqref="U6">
    <cfRule type="cellIs" dxfId="81" priority="30" stopIfTrue="1" operator="equal">
      <formula>0</formula>
    </cfRule>
  </conditionalFormatting>
  <conditionalFormatting sqref="U11:X30">
    <cfRule type="expression" dxfId="80" priority="2">
      <formula>$AA11&lt;&gt;""</formula>
    </cfRule>
  </conditionalFormatting>
  <conditionalFormatting sqref="V5:AT6">
    <cfRule type="cellIs" dxfId="79" priority="3" stopIfTrue="1" operator="lessThanOrEqual">
      <formula>0</formula>
    </cfRule>
  </conditionalFormatting>
  <conditionalFormatting sqref="AB11:AC30">
    <cfRule type="expression" dxfId="78" priority="28" stopIfTrue="1">
      <formula>OR(AND($Y11=3,$AB11&gt;3),AND($Y11=2,$AB11&gt;9),AND($Y11=4,$AB11&gt;12))</formula>
    </cfRule>
  </conditionalFormatting>
  <conditionalFormatting sqref="AD11:AF30">
    <cfRule type="expression" dxfId="77" priority="8" stopIfTrue="1">
      <formula>$AD11&gt;100%</formula>
    </cfRule>
  </conditionalFormatting>
  <conditionalFormatting sqref="AF36:AT40">
    <cfRule type="expression" dxfId="76" priority="5" stopIfTrue="1">
      <formula>$AB36=""</formula>
    </cfRule>
  </conditionalFormatting>
  <conditionalFormatting sqref="AG11:AT30">
    <cfRule type="expression" dxfId="75" priority="22" stopIfTrue="1">
      <formula>OR($U11="",$AB11="",$AD11="")</formula>
    </cfRule>
  </conditionalFormatting>
  <conditionalFormatting sqref="AH46 AG46:AG50">
    <cfRule type="expression" dxfId="74" priority="10" stopIfTrue="1">
      <formula>$U46=""</formula>
    </cfRule>
  </conditionalFormatting>
  <conditionalFormatting sqref="AI46:AT50">
    <cfRule type="expression" dxfId="73" priority="11" stopIfTrue="1">
      <formula>$U46=""</formula>
    </cfRule>
  </conditionalFormatting>
  <dataValidations count="5">
    <dataValidation type="decimal" operator="greaterThanOrEqual" allowBlank="1" showErrorMessage="1" errorTitle="Invalid Month Input" error="The number of months must be a decimal value greater than or equal to zero.  Entering half-months is acceptable.  For one-and-one-half months enter 1.5.  Click RETRY to change your entry, or CANCEL to undo your changes." sqref="AB11:AC30" xr:uid="{00000000-0002-0000-0300-000000000000}">
      <formula1>0</formula1>
    </dataValidation>
    <dataValidation type="decimal" operator="greaterThanOrEqual" allowBlank="1" showErrorMessage="1" errorTitle="Invalid Number Input" error="You must enter a number into this cell with a value of zero or higher. Click RETRY to change your entry, or CANCEL to undo your changes." sqref="AK126:AN129 R46:W50 AK56:AN65 AK69:AN76 AK78:AN85 AK90:AN99 AK103:AN107 AK109:AN113 AK117:AN124" xr:uid="{00000000-0002-0000-0300-000001000000}">
      <formula1>0</formula1>
    </dataValidation>
    <dataValidation type="decimal" allowBlank="1" showInputMessage="1" showErrorMessage="1" errorTitle="Invalid % Effort Input" error="Percent Effort must be an decimal value greater than or equal to zero.  Click RETRY to change your entry, or CANCEL to undo your changes." sqref="AD11:AF30" xr:uid="{00000000-0002-0000-0300-000002000000}">
      <formula1>0</formula1>
      <formula2>5</formula2>
    </dataValidation>
    <dataValidation type="decimal" operator="greaterThanOrEqual" allowBlank="1" showErrorMessage="1" errorTitle="Invalid Number Input" error="You must enter a decimal number into this cell with a value of 0.25 or higher. Click RETRY to change your entry, or CANCEL to undo your changes." sqref="AB36:AD40" xr:uid="{00000000-0002-0000-0300-000003000000}">
      <formula1>0.25</formula1>
    </dataValidation>
    <dataValidation type="whole" allowBlank="1" showErrorMessage="1" errorTitle="Data Entry Prohibited" error="Do not enter data direclty into this cell.  The value of this cell is controlled by the &quot;Period&quot; drop-down." sqref="Y11:Y30" xr:uid="{00000000-0002-0000-0300-000004000000}">
      <formula1>0</formula1>
      <formula2>4</formula2>
    </dataValidation>
  </dataValidations>
  <printOptions horizontalCentered="1"/>
  <pageMargins left="0.25" right="0.25" top="0.75" bottom="0.75" header="0.3" footer="0.3"/>
  <pageSetup scale="56" fitToHeight="0" orientation="portrait" r:id="rId1"/>
  <headerFooter>
    <oddFooter>Page &amp;P of &amp;N</oddFooter>
  </headerFooter>
  <rowBreaks count="1" manualBreakCount="1">
    <brk id="67" min="1" max="47" man="1"/>
  </rowBreaks>
  <ignoredErrors>
    <ignoredError sqref="E11:E30 E46:E50 E56:E65 E69:E76 E78:E85 E90:E99 E103:E107 E109:E113 E36:E40 E117:E129" numberStoredAsText="1"/>
    <ignoredError sqref="F11:K30" formulaRange="1"/>
    <ignoredError sqref="L11:T3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6147" r:id="rId4" name="Drop Down 3">
              <controlPr defaultSize="0" autoLine="0" autoPict="0">
                <anchor moveWithCells="1">
                  <from>
                    <xdr:col>24</xdr:col>
                    <xdr:colOff>28575</xdr:colOff>
                    <xdr:row>10</xdr:row>
                    <xdr:rowOff>28575</xdr:rowOff>
                  </from>
                  <to>
                    <xdr:col>26</xdr:col>
                    <xdr:colOff>257175</xdr:colOff>
                    <xdr:row>10</xdr:row>
                    <xdr:rowOff>219075</xdr:rowOff>
                  </to>
                </anchor>
              </controlPr>
            </control>
          </mc:Choice>
        </mc:AlternateContent>
        <mc:AlternateContent xmlns:mc="http://schemas.openxmlformats.org/markup-compatibility/2006">
          <mc:Choice Requires="x14">
            <control shapeId="6186" r:id="rId5" name="Drop Down 42">
              <controlPr defaultSize="0" autoLine="0" autoPict="0">
                <anchor moveWithCells="1">
                  <from>
                    <xdr:col>24</xdr:col>
                    <xdr:colOff>28575</xdr:colOff>
                    <xdr:row>11</xdr:row>
                    <xdr:rowOff>28575</xdr:rowOff>
                  </from>
                  <to>
                    <xdr:col>26</xdr:col>
                    <xdr:colOff>257175</xdr:colOff>
                    <xdr:row>11</xdr:row>
                    <xdr:rowOff>219075</xdr:rowOff>
                  </to>
                </anchor>
              </controlPr>
            </control>
          </mc:Choice>
        </mc:AlternateContent>
        <mc:AlternateContent xmlns:mc="http://schemas.openxmlformats.org/markup-compatibility/2006">
          <mc:Choice Requires="x14">
            <control shapeId="6187" r:id="rId6" name="Drop Down 43">
              <controlPr defaultSize="0" autoLine="0" autoPict="0">
                <anchor moveWithCells="1">
                  <from>
                    <xdr:col>24</xdr:col>
                    <xdr:colOff>28575</xdr:colOff>
                    <xdr:row>12</xdr:row>
                    <xdr:rowOff>28575</xdr:rowOff>
                  </from>
                  <to>
                    <xdr:col>26</xdr:col>
                    <xdr:colOff>257175</xdr:colOff>
                    <xdr:row>12</xdr:row>
                    <xdr:rowOff>219075</xdr:rowOff>
                  </to>
                </anchor>
              </controlPr>
            </control>
          </mc:Choice>
        </mc:AlternateContent>
        <mc:AlternateContent xmlns:mc="http://schemas.openxmlformats.org/markup-compatibility/2006">
          <mc:Choice Requires="x14">
            <control shapeId="6188" r:id="rId7" name="Drop Down 44">
              <controlPr defaultSize="0" autoLine="0" autoPict="0">
                <anchor moveWithCells="1">
                  <from>
                    <xdr:col>24</xdr:col>
                    <xdr:colOff>28575</xdr:colOff>
                    <xdr:row>13</xdr:row>
                    <xdr:rowOff>28575</xdr:rowOff>
                  </from>
                  <to>
                    <xdr:col>26</xdr:col>
                    <xdr:colOff>257175</xdr:colOff>
                    <xdr:row>13</xdr:row>
                    <xdr:rowOff>219075</xdr:rowOff>
                  </to>
                </anchor>
              </controlPr>
            </control>
          </mc:Choice>
        </mc:AlternateContent>
        <mc:AlternateContent xmlns:mc="http://schemas.openxmlformats.org/markup-compatibility/2006">
          <mc:Choice Requires="x14">
            <control shapeId="6189" r:id="rId8" name="Drop Down 45">
              <controlPr defaultSize="0" autoLine="0" autoPict="0">
                <anchor moveWithCells="1">
                  <from>
                    <xdr:col>24</xdr:col>
                    <xdr:colOff>28575</xdr:colOff>
                    <xdr:row>14</xdr:row>
                    <xdr:rowOff>28575</xdr:rowOff>
                  </from>
                  <to>
                    <xdr:col>26</xdr:col>
                    <xdr:colOff>257175</xdr:colOff>
                    <xdr:row>14</xdr:row>
                    <xdr:rowOff>219075</xdr:rowOff>
                  </to>
                </anchor>
              </controlPr>
            </control>
          </mc:Choice>
        </mc:AlternateContent>
        <mc:AlternateContent xmlns:mc="http://schemas.openxmlformats.org/markup-compatibility/2006">
          <mc:Choice Requires="x14">
            <control shapeId="6190" r:id="rId9" name="Drop Down 46">
              <controlPr defaultSize="0" autoLine="0" autoPict="0">
                <anchor moveWithCells="1">
                  <from>
                    <xdr:col>24</xdr:col>
                    <xdr:colOff>28575</xdr:colOff>
                    <xdr:row>15</xdr:row>
                    <xdr:rowOff>28575</xdr:rowOff>
                  </from>
                  <to>
                    <xdr:col>26</xdr:col>
                    <xdr:colOff>257175</xdr:colOff>
                    <xdr:row>15</xdr:row>
                    <xdr:rowOff>219075</xdr:rowOff>
                  </to>
                </anchor>
              </controlPr>
            </control>
          </mc:Choice>
        </mc:AlternateContent>
        <mc:AlternateContent xmlns:mc="http://schemas.openxmlformats.org/markup-compatibility/2006">
          <mc:Choice Requires="x14">
            <control shapeId="6191" r:id="rId10" name="Drop Down 47">
              <controlPr defaultSize="0" autoLine="0" autoPict="0">
                <anchor moveWithCells="1">
                  <from>
                    <xdr:col>24</xdr:col>
                    <xdr:colOff>28575</xdr:colOff>
                    <xdr:row>16</xdr:row>
                    <xdr:rowOff>28575</xdr:rowOff>
                  </from>
                  <to>
                    <xdr:col>26</xdr:col>
                    <xdr:colOff>257175</xdr:colOff>
                    <xdr:row>16</xdr:row>
                    <xdr:rowOff>219075</xdr:rowOff>
                  </to>
                </anchor>
              </controlPr>
            </control>
          </mc:Choice>
        </mc:AlternateContent>
        <mc:AlternateContent xmlns:mc="http://schemas.openxmlformats.org/markup-compatibility/2006">
          <mc:Choice Requires="x14">
            <control shapeId="6192" r:id="rId11" name="Drop Down 48">
              <controlPr defaultSize="0" autoLine="0" autoPict="0">
                <anchor moveWithCells="1">
                  <from>
                    <xdr:col>24</xdr:col>
                    <xdr:colOff>28575</xdr:colOff>
                    <xdr:row>17</xdr:row>
                    <xdr:rowOff>28575</xdr:rowOff>
                  </from>
                  <to>
                    <xdr:col>26</xdr:col>
                    <xdr:colOff>257175</xdr:colOff>
                    <xdr:row>17</xdr:row>
                    <xdr:rowOff>219075</xdr:rowOff>
                  </to>
                </anchor>
              </controlPr>
            </control>
          </mc:Choice>
        </mc:AlternateContent>
        <mc:AlternateContent xmlns:mc="http://schemas.openxmlformats.org/markup-compatibility/2006">
          <mc:Choice Requires="x14">
            <control shapeId="6193" r:id="rId12" name="Drop Down 49">
              <controlPr defaultSize="0" autoLine="0" autoPict="0">
                <anchor moveWithCells="1">
                  <from>
                    <xdr:col>24</xdr:col>
                    <xdr:colOff>28575</xdr:colOff>
                    <xdr:row>18</xdr:row>
                    <xdr:rowOff>28575</xdr:rowOff>
                  </from>
                  <to>
                    <xdr:col>26</xdr:col>
                    <xdr:colOff>257175</xdr:colOff>
                    <xdr:row>18</xdr:row>
                    <xdr:rowOff>219075</xdr:rowOff>
                  </to>
                </anchor>
              </controlPr>
            </control>
          </mc:Choice>
        </mc:AlternateContent>
        <mc:AlternateContent xmlns:mc="http://schemas.openxmlformats.org/markup-compatibility/2006">
          <mc:Choice Requires="x14">
            <control shapeId="6194" r:id="rId13" name="Drop Down 50">
              <controlPr defaultSize="0" autoLine="0" autoPict="0">
                <anchor moveWithCells="1">
                  <from>
                    <xdr:col>24</xdr:col>
                    <xdr:colOff>28575</xdr:colOff>
                    <xdr:row>19</xdr:row>
                    <xdr:rowOff>28575</xdr:rowOff>
                  </from>
                  <to>
                    <xdr:col>26</xdr:col>
                    <xdr:colOff>257175</xdr:colOff>
                    <xdr:row>19</xdr:row>
                    <xdr:rowOff>219075</xdr:rowOff>
                  </to>
                </anchor>
              </controlPr>
            </control>
          </mc:Choice>
        </mc:AlternateContent>
        <mc:AlternateContent xmlns:mc="http://schemas.openxmlformats.org/markup-compatibility/2006">
          <mc:Choice Requires="x14">
            <control shapeId="6195" r:id="rId14" name="Drop Down 51">
              <controlPr defaultSize="0" autoLine="0" autoPict="0">
                <anchor moveWithCells="1">
                  <from>
                    <xdr:col>24</xdr:col>
                    <xdr:colOff>28575</xdr:colOff>
                    <xdr:row>20</xdr:row>
                    <xdr:rowOff>28575</xdr:rowOff>
                  </from>
                  <to>
                    <xdr:col>26</xdr:col>
                    <xdr:colOff>257175</xdr:colOff>
                    <xdr:row>20</xdr:row>
                    <xdr:rowOff>219075</xdr:rowOff>
                  </to>
                </anchor>
              </controlPr>
            </control>
          </mc:Choice>
        </mc:AlternateContent>
        <mc:AlternateContent xmlns:mc="http://schemas.openxmlformats.org/markup-compatibility/2006">
          <mc:Choice Requires="x14">
            <control shapeId="6196" r:id="rId15" name="Drop Down 52">
              <controlPr defaultSize="0" autoLine="0" autoPict="0">
                <anchor moveWithCells="1">
                  <from>
                    <xdr:col>24</xdr:col>
                    <xdr:colOff>28575</xdr:colOff>
                    <xdr:row>21</xdr:row>
                    <xdr:rowOff>28575</xdr:rowOff>
                  </from>
                  <to>
                    <xdr:col>26</xdr:col>
                    <xdr:colOff>257175</xdr:colOff>
                    <xdr:row>21</xdr:row>
                    <xdr:rowOff>219075</xdr:rowOff>
                  </to>
                </anchor>
              </controlPr>
            </control>
          </mc:Choice>
        </mc:AlternateContent>
        <mc:AlternateContent xmlns:mc="http://schemas.openxmlformats.org/markup-compatibility/2006">
          <mc:Choice Requires="x14">
            <control shapeId="6197" r:id="rId16" name="Drop Down 53">
              <controlPr defaultSize="0" autoLine="0" autoPict="0">
                <anchor moveWithCells="1">
                  <from>
                    <xdr:col>24</xdr:col>
                    <xdr:colOff>28575</xdr:colOff>
                    <xdr:row>22</xdr:row>
                    <xdr:rowOff>28575</xdr:rowOff>
                  </from>
                  <to>
                    <xdr:col>26</xdr:col>
                    <xdr:colOff>257175</xdr:colOff>
                    <xdr:row>22</xdr:row>
                    <xdr:rowOff>219075</xdr:rowOff>
                  </to>
                </anchor>
              </controlPr>
            </control>
          </mc:Choice>
        </mc:AlternateContent>
        <mc:AlternateContent xmlns:mc="http://schemas.openxmlformats.org/markup-compatibility/2006">
          <mc:Choice Requires="x14">
            <control shapeId="6198" r:id="rId17" name="Drop Down 54">
              <controlPr defaultSize="0" autoLine="0" autoPict="0">
                <anchor moveWithCells="1">
                  <from>
                    <xdr:col>24</xdr:col>
                    <xdr:colOff>28575</xdr:colOff>
                    <xdr:row>23</xdr:row>
                    <xdr:rowOff>28575</xdr:rowOff>
                  </from>
                  <to>
                    <xdr:col>26</xdr:col>
                    <xdr:colOff>257175</xdr:colOff>
                    <xdr:row>23</xdr:row>
                    <xdr:rowOff>219075</xdr:rowOff>
                  </to>
                </anchor>
              </controlPr>
            </control>
          </mc:Choice>
        </mc:AlternateContent>
        <mc:AlternateContent xmlns:mc="http://schemas.openxmlformats.org/markup-compatibility/2006">
          <mc:Choice Requires="x14">
            <control shapeId="6199" r:id="rId18" name="Drop Down 55">
              <controlPr defaultSize="0" autoLine="0" autoPict="0">
                <anchor moveWithCells="1">
                  <from>
                    <xdr:col>24</xdr:col>
                    <xdr:colOff>28575</xdr:colOff>
                    <xdr:row>24</xdr:row>
                    <xdr:rowOff>28575</xdr:rowOff>
                  </from>
                  <to>
                    <xdr:col>26</xdr:col>
                    <xdr:colOff>257175</xdr:colOff>
                    <xdr:row>24</xdr:row>
                    <xdr:rowOff>219075</xdr:rowOff>
                  </to>
                </anchor>
              </controlPr>
            </control>
          </mc:Choice>
        </mc:AlternateContent>
        <mc:AlternateContent xmlns:mc="http://schemas.openxmlformats.org/markup-compatibility/2006">
          <mc:Choice Requires="x14">
            <control shapeId="6200" r:id="rId19" name="Drop Down 56">
              <controlPr defaultSize="0" autoLine="0" autoPict="0">
                <anchor moveWithCells="1">
                  <from>
                    <xdr:col>24</xdr:col>
                    <xdr:colOff>28575</xdr:colOff>
                    <xdr:row>25</xdr:row>
                    <xdr:rowOff>28575</xdr:rowOff>
                  </from>
                  <to>
                    <xdr:col>26</xdr:col>
                    <xdr:colOff>257175</xdr:colOff>
                    <xdr:row>25</xdr:row>
                    <xdr:rowOff>219075</xdr:rowOff>
                  </to>
                </anchor>
              </controlPr>
            </control>
          </mc:Choice>
        </mc:AlternateContent>
        <mc:AlternateContent xmlns:mc="http://schemas.openxmlformats.org/markup-compatibility/2006">
          <mc:Choice Requires="x14">
            <control shapeId="6201" r:id="rId20" name="Drop Down 57">
              <controlPr defaultSize="0" autoLine="0" autoPict="0">
                <anchor moveWithCells="1">
                  <from>
                    <xdr:col>24</xdr:col>
                    <xdr:colOff>28575</xdr:colOff>
                    <xdr:row>26</xdr:row>
                    <xdr:rowOff>28575</xdr:rowOff>
                  </from>
                  <to>
                    <xdr:col>26</xdr:col>
                    <xdr:colOff>257175</xdr:colOff>
                    <xdr:row>26</xdr:row>
                    <xdr:rowOff>219075</xdr:rowOff>
                  </to>
                </anchor>
              </controlPr>
            </control>
          </mc:Choice>
        </mc:AlternateContent>
        <mc:AlternateContent xmlns:mc="http://schemas.openxmlformats.org/markup-compatibility/2006">
          <mc:Choice Requires="x14">
            <control shapeId="6202" r:id="rId21" name="Drop Down 58">
              <controlPr defaultSize="0" autoLine="0" autoPict="0">
                <anchor moveWithCells="1">
                  <from>
                    <xdr:col>24</xdr:col>
                    <xdr:colOff>28575</xdr:colOff>
                    <xdr:row>27</xdr:row>
                    <xdr:rowOff>28575</xdr:rowOff>
                  </from>
                  <to>
                    <xdr:col>26</xdr:col>
                    <xdr:colOff>257175</xdr:colOff>
                    <xdr:row>27</xdr:row>
                    <xdr:rowOff>219075</xdr:rowOff>
                  </to>
                </anchor>
              </controlPr>
            </control>
          </mc:Choice>
        </mc:AlternateContent>
        <mc:AlternateContent xmlns:mc="http://schemas.openxmlformats.org/markup-compatibility/2006">
          <mc:Choice Requires="x14">
            <control shapeId="6203" r:id="rId22" name="Drop Down 59">
              <controlPr defaultSize="0" autoLine="0" autoPict="0">
                <anchor moveWithCells="1">
                  <from>
                    <xdr:col>24</xdr:col>
                    <xdr:colOff>28575</xdr:colOff>
                    <xdr:row>28</xdr:row>
                    <xdr:rowOff>28575</xdr:rowOff>
                  </from>
                  <to>
                    <xdr:col>26</xdr:col>
                    <xdr:colOff>257175</xdr:colOff>
                    <xdr:row>28</xdr:row>
                    <xdr:rowOff>219075</xdr:rowOff>
                  </to>
                </anchor>
              </controlPr>
            </control>
          </mc:Choice>
        </mc:AlternateContent>
        <mc:AlternateContent xmlns:mc="http://schemas.openxmlformats.org/markup-compatibility/2006">
          <mc:Choice Requires="x14">
            <control shapeId="6204" r:id="rId23" name="Drop Down 60">
              <controlPr defaultSize="0" autoLine="0" autoPict="0">
                <anchor moveWithCells="1">
                  <from>
                    <xdr:col>24</xdr:col>
                    <xdr:colOff>28575</xdr:colOff>
                    <xdr:row>29</xdr:row>
                    <xdr:rowOff>28575</xdr:rowOff>
                  </from>
                  <to>
                    <xdr:col>26</xdr:col>
                    <xdr:colOff>257175</xdr:colOff>
                    <xdr:row>29</xdr:row>
                    <xdr:rowOff>219075</xdr:rowOff>
                  </to>
                </anchor>
              </controlPr>
            </control>
          </mc:Choice>
        </mc:AlternateContent>
        <mc:AlternateContent xmlns:mc="http://schemas.openxmlformats.org/markup-compatibility/2006">
          <mc:Choice Requires="x14">
            <control shapeId="6244" r:id="rId24" name="Drop Down 100">
              <controlPr defaultSize="0" autoLine="0" autoPict="0">
                <anchor moveWithCells="1" sizeWithCells="1">
                  <from>
                    <xdr:col>17</xdr:col>
                    <xdr:colOff>180975</xdr:colOff>
                    <xdr:row>36</xdr:row>
                    <xdr:rowOff>9525</xdr:rowOff>
                  </from>
                  <to>
                    <xdr:col>26</xdr:col>
                    <xdr:colOff>228600</xdr:colOff>
                    <xdr:row>36</xdr:row>
                    <xdr:rowOff>238125</xdr:rowOff>
                  </to>
                </anchor>
              </controlPr>
            </control>
          </mc:Choice>
        </mc:AlternateContent>
        <mc:AlternateContent xmlns:mc="http://schemas.openxmlformats.org/markup-compatibility/2006">
          <mc:Choice Requires="x14">
            <control shapeId="6245" r:id="rId25" name="Drop Down 101">
              <controlPr defaultSize="0" autoLine="0" autoPict="0">
                <anchor moveWithCells="1" sizeWithCells="1">
                  <from>
                    <xdr:col>5</xdr:col>
                    <xdr:colOff>9525</xdr:colOff>
                    <xdr:row>36</xdr:row>
                    <xdr:rowOff>9525</xdr:rowOff>
                  </from>
                  <to>
                    <xdr:col>12</xdr:col>
                    <xdr:colOff>9525</xdr:colOff>
                    <xdr:row>36</xdr:row>
                    <xdr:rowOff>238125</xdr:rowOff>
                  </to>
                </anchor>
              </controlPr>
            </control>
          </mc:Choice>
        </mc:AlternateContent>
        <mc:AlternateContent xmlns:mc="http://schemas.openxmlformats.org/markup-compatibility/2006">
          <mc:Choice Requires="x14">
            <control shapeId="6246" r:id="rId26" name="Drop Down 102">
              <controlPr defaultSize="0" autoLine="0" autoPict="0">
                <anchor moveWithCells="1" sizeWithCells="1">
                  <from>
                    <xdr:col>12</xdr:col>
                    <xdr:colOff>28575</xdr:colOff>
                    <xdr:row>36</xdr:row>
                    <xdr:rowOff>9525</xdr:rowOff>
                  </from>
                  <to>
                    <xdr:col>17</xdr:col>
                    <xdr:colOff>161925</xdr:colOff>
                    <xdr:row>36</xdr:row>
                    <xdr:rowOff>238125</xdr:rowOff>
                  </to>
                </anchor>
              </controlPr>
            </control>
          </mc:Choice>
        </mc:AlternateContent>
        <mc:AlternateContent xmlns:mc="http://schemas.openxmlformats.org/markup-compatibility/2006">
          <mc:Choice Requires="x14">
            <control shapeId="6247" r:id="rId27" name="Drop Down 103">
              <controlPr defaultSize="0" autoLine="0" autoPict="0">
                <anchor moveWithCells="1" sizeWithCells="1">
                  <from>
                    <xdr:col>17</xdr:col>
                    <xdr:colOff>180975</xdr:colOff>
                    <xdr:row>37</xdr:row>
                    <xdr:rowOff>9525</xdr:rowOff>
                  </from>
                  <to>
                    <xdr:col>26</xdr:col>
                    <xdr:colOff>228600</xdr:colOff>
                    <xdr:row>37</xdr:row>
                    <xdr:rowOff>238125</xdr:rowOff>
                  </to>
                </anchor>
              </controlPr>
            </control>
          </mc:Choice>
        </mc:AlternateContent>
        <mc:AlternateContent xmlns:mc="http://schemas.openxmlformats.org/markup-compatibility/2006">
          <mc:Choice Requires="x14">
            <control shapeId="6248" r:id="rId28" name="Drop Down 104">
              <controlPr defaultSize="0" autoLine="0" autoPict="0">
                <anchor moveWithCells="1" sizeWithCells="1">
                  <from>
                    <xdr:col>5</xdr:col>
                    <xdr:colOff>9525</xdr:colOff>
                    <xdr:row>37</xdr:row>
                    <xdr:rowOff>9525</xdr:rowOff>
                  </from>
                  <to>
                    <xdr:col>12</xdr:col>
                    <xdr:colOff>9525</xdr:colOff>
                    <xdr:row>37</xdr:row>
                    <xdr:rowOff>238125</xdr:rowOff>
                  </to>
                </anchor>
              </controlPr>
            </control>
          </mc:Choice>
        </mc:AlternateContent>
        <mc:AlternateContent xmlns:mc="http://schemas.openxmlformats.org/markup-compatibility/2006">
          <mc:Choice Requires="x14">
            <control shapeId="6249" r:id="rId29" name="Drop Down 105">
              <controlPr defaultSize="0" autoLine="0" autoPict="0">
                <anchor moveWithCells="1" sizeWithCells="1">
                  <from>
                    <xdr:col>12</xdr:col>
                    <xdr:colOff>28575</xdr:colOff>
                    <xdr:row>37</xdr:row>
                    <xdr:rowOff>9525</xdr:rowOff>
                  </from>
                  <to>
                    <xdr:col>17</xdr:col>
                    <xdr:colOff>161925</xdr:colOff>
                    <xdr:row>37</xdr:row>
                    <xdr:rowOff>238125</xdr:rowOff>
                  </to>
                </anchor>
              </controlPr>
            </control>
          </mc:Choice>
        </mc:AlternateContent>
        <mc:AlternateContent xmlns:mc="http://schemas.openxmlformats.org/markup-compatibility/2006">
          <mc:Choice Requires="x14">
            <control shapeId="6250" r:id="rId30" name="Drop Down 106">
              <controlPr defaultSize="0" autoLine="0" autoPict="0">
                <anchor moveWithCells="1" sizeWithCells="1">
                  <from>
                    <xdr:col>17</xdr:col>
                    <xdr:colOff>180975</xdr:colOff>
                    <xdr:row>38</xdr:row>
                    <xdr:rowOff>9525</xdr:rowOff>
                  </from>
                  <to>
                    <xdr:col>26</xdr:col>
                    <xdr:colOff>228600</xdr:colOff>
                    <xdr:row>38</xdr:row>
                    <xdr:rowOff>238125</xdr:rowOff>
                  </to>
                </anchor>
              </controlPr>
            </control>
          </mc:Choice>
        </mc:AlternateContent>
        <mc:AlternateContent xmlns:mc="http://schemas.openxmlformats.org/markup-compatibility/2006">
          <mc:Choice Requires="x14">
            <control shapeId="6251" r:id="rId31" name="Drop Down 107">
              <controlPr defaultSize="0" autoLine="0" autoPict="0">
                <anchor moveWithCells="1" sizeWithCells="1">
                  <from>
                    <xdr:col>5</xdr:col>
                    <xdr:colOff>9525</xdr:colOff>
                    <xdr:row>38</xdr:row>
                    <xdr:rowOff>9525</xdr:rowOff>
                  </from>
                  <to>
                    <xdr:col>12</xdr:col>
                    <xdr:colOff>9525</xdr:colOff>
                    <xdr:row>38</xdr:row>
                    <xdr:rowOff>238125</xdr:rowOff>
                  </to>
                </anchor>
              </controlPr>
            </control>
          </mc:Choice>
        </mc:AlternateContent>
        <mc:AlternateContent xmlns:mc="http://schemas.openxmlformats.org/markup-compatibility/2006">
          <mc:Choice Requires="x14">
            <control shapeId="6252" r:id="rId32" name="Drop Down 108">
              <controlPr defaultSize="0" autoLine="0" autoPict="0">
                <anchor moveWithCells="1" sizeWithCells="1">
                  <from>
                    <xdr:col>12</xdr:col>
                    <xdr:colOff>28575</xdr:colOff>
                    <xdr:row>38</xdr:row>
                    <xdr:rowOff>9525</xdr:rowOff>
                  </from>
                  <to>
                    <xdr:col>17</xdr:col>
                    <xdr:colOff>161925</xdr:colOff>
                    <xdr:row>38</xdr:row>
                    <xdr:rowOff>238125</xdr:rowOff>
                  </to>
                </anchor>
              </controlPr>
            </control>
          </mc:Choice>
        </mc:AlternateContent>
        <mc:AlternateContent xmlns:mc="http://schemas.openxmlformats.org/markup-compatibility/2006">
          <mc:Choice Requires="x14">
            <control shapeId="6253" r:id="rId33" name="Drop Down 109">
              <controlPr defaultSize="0" autoLine="0" autoPict="0">
                <anchor moveWithCells="1" sizeWithCells="1">
                  <from>
                    <xdr:col>17</xdr:col>
                    <xdr:colOff>180975</xdr:colOff>
                    <xdr:row>39</xdr:row>
                    <xdr:rowOff>9525</xdr:rowOff>
                  </from>
                  <to>
                    <xdr:col>26</xdr:col>
                    <xdr:colOff>228600</xdr:colOff>
                    <xdr:row>39</xdr:row>
                    <xdr:rowOff>238125</xdr:rowOff>
                  </to>
                </anchor>
              </controlPr>
            </control>
          </mc:Choice>
        </mc:AlternateContent>
        <mc:AlternateContent xmlns:mc="http://schemas.openxmlformats.org/markup-compatibility/2006">
          <mc:Choice Requires="x14">
            <control shapeId="6254" r:id="rId34" name="Drop Down 110">
              <controlPr defaultSize="0" autoLine="0" autoPict="0">
                <anchor moveWithCells="1" sizeWithCells="1">
                  <from>
                    <xdr:col>5</xdr:col>
                    <xdr:colOff>9525</xdr:colOff>
                    <xdr:row>39</xdr:row>
                    <xdr:rowOff>9525</xdr:rowOff>
                  </from>
                  <to>
                    <xdr:col>12</xdr:col>
                    <xdr:colOff>9525</xdr:colOff>
                    <xdr:row>39</xdr:row>
                    <xdr:rowOff>238125</xdr:rowOff>
                  </to>
                </anchor>
              </controlPr>
            </control>
          </mc:Choice>
        </mc:AlternateContent>
        <mc:AlternateContent xmlns:mc="http://schemas.openxmlformats.org/markup-compatibility/2006">
          <mc:Choice Requires="x14">
            <control shapeId="6255" r:id="rId35" name="Drop Down 111">
              <controlPr defaultSize="0" autoLine="0" autoPict="0">
                <anchor moveWithCells="1" sizeWithCells="1">
                  <from>
                    <xdr:col>12</xdr:col>
                    <xdr:colOff>28575</xdr:colOff>
                    <xdr:row>39</xdr:row>
                    <xdr:rowOff>9525</xdr:rowOff>
                  </from>
                  <to>
                    <xdr:col>17</xdr:col>
                    <xdr:colOff>161925</xdr:colOff>
                    <xdr:row>39</xdr:row>
                    <xdr:rowOff>238125</xdr:rowOff>
                  </to>
                </anchor>
              </controlPr>
            </control>
          </mc:Choice>
        </mc:AlternateContent>
        <mc:AlternateContent xmlns:mc="http://schemas.openxmlformats.org/markup-compatibility/2006">
          <mc:Choice Requires="x14">
            <control shapeId="6241" r:id="rId36" name="Drop Down 97">
              <controlPr defaultSize="0" autoLine="0" autoPict="0">
                <anchor moveWithCells="1" sizeWithCells="1">
                  <from>
                    <xdr:col>17</xdr:col>
                    <xdr:colOff>180975</xdr:colOff>
                    <xdr:row>35</xdr:row>
                    <xdr:rowOff>9525</xdr:rowOff>
                  </from>
                  <to>
                    <xdr:col>26</xdr:col>
                    <xdr:colOff>228600</xdr:colOff>
                    <xdr:row>35</xdr:row>
                    <xdr:rowOff>238125</xdr:rowOff>
                  </to>
                </anchor>
              </controlPr>
            </control>
          </mc:Choice>
        </mc:AlternateContent>
        <mc:AlternateContent xmlns:mc="http://schemas.openxmlformats.org/markup-compatibility/2006">
          <mc:Choice Requires="x14">
            <control shapeId="6242" r:id="rId37" name="Drop Down 98">
              <controlPr defaultSize="0" autoLine="0" autoPict="0">
                <anchor moveWithCells="1" sizeWithCells="1">
                  <from>
                    <xdr:col>5</xdr:col>
                    <xdr:colOff>9525</xdr:colOff>
                    <xdr:row>35</xdr:row>
                    <xdr:rowOff>9525</xdr:rowOff>
                  </from>
                  <to>
                    <xdr:col>12</xdr:col>
                    <xdr:colOff>9525</xdr:colOff>
                    <xdr:row>35</xdr:row>
                    <xdr:rowOff>238125</xdr:rowOff>
                  </to>
                </anchor>
              </controlPr>
            </control>
          </mc:Choice>
        </mc:AlternateContent>
        <mc:AlternateContent xmlns:mc="http://schemas.openxmlformats.org/markup-compatibility/2006">
          <mc:Choice Requires="x14">
            <control shapeId="6243" r:id="rId38" name="Drop Down 99">
              <controlPr defaultSize="0" autoLine="0" autoPict="0">
                <anchor moveWithCells="1" sizeWithCells="1">
                  <from>
                    <xdr:col>12</xdr:col>
                    <xdr:colOff>28575</xdr:colOff>
                    <xdr:row>35</xdr:row>
                    <xdr:rowOff>9525</xdr:rowOff>
                  </from>
                  <to>
                    <xdr:col>17</xdr:col>
                    <xdr:colOff>161925</xdr:colOff>
                    <xdr:row>35</xdr:row>
                    <xdr:rowOff>238125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C000"/>
    <pageSetUpPr fitToPage="1"/>
  </sheetPr>
  <dimension ref="B1:AV151"/>
  <sheetViews>
    <sheetView showGridLines="0" zoomScaleNormal="100" zoomScaleSheetLayoutView="90" workbookViewId="0">
      <selection activeCell="M90" sqref="M90:AJ90"/>
    </sheetView>
  </sheetViews>
  <sheetFormatPr defaultColWidth="8.85546875" defaultRowHeight="12.75" x14ac:dyDescent="0.2"/>
  <cols>
    <col min="1" max="2" width="0.7109375" customWidth="1"/>
    <col min="3" max="4" width="1.42578125" customWidth="1"/>
    <col min="5" max="27" width="3.7109375" customWidth="1"/>
    <col min="28" max="29" width="4.42578125" customWidth="1"/>
    <col min="30" max="34" width="4.28515625" customWidth="1"/>
    <col min="35" max="39" width="3.7109375" customWidth="1"/>
    <col min="40" max="42" width="7.28515625" customWidth="1"/>
    <col min="43" max="46" width="3.7109375" customWidth="1"/>
    <col min="47" max="47" width="2.28515625" customWidth="1"/>
    <col min="48" max="48" width="0.7109375" customWidth="1"/>
    <col min="49" max="53" width="3.7109375" customWidth="1"/>
  </cols>
  <sheetData>
    <row r="1" spans="2:48" ht="3.75" customHeight="1" thickBot="1" x14ac:dyDescent="0.25"/>
    <row r="2" spans="2:48" ht="5.0999999999999996" customHeight="1" thickBot="1" x14ac:dyDescent="0.25">
      <c r="B2" s="11"/>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12"/>
    </row>
    <row r="3" spans="2:48" x14ac:dyDescent="0.2">
      <c r="B3" s="10"/>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7" t="str">
        <f>'Project Data'!R3</f>
        <v xml:space="preserve">OSP Budget Revision Date: </v>
      </c>
      <c r="AR3" s="675">
        <f>Var_SpreadsheetRevisionDate</f>
        <v>46094</v>
      </c>
      <c r="AS3" s="675"/>
      <c r="AT3" s="675"/>
      <c r="AU3" s="676"/>
      <c r="AV3" s="10"/>
    </row>
    <row r="4" spans="2:48" x14ac:dyDescent="0.2">
      <c r="B4" s="10"/>
      <c r="C4" s="558" t="s">
        <v>171</v>
      </c>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559"/>
      <c r="AR4" s="559"/>
      <c r="AS4" s="559"/>
      <c r="AT4" s="559"/>
      <c r="AU4" s="560"/>
      <c r="AV4" s="10"/>
    </row>
    <row r="5" spans="2:48" x14ac:dyDescent="0.2">
      <c r="B5" s="10"/>
      <c r="C5" s="144"/>
      <c r="D5" s="144"/>
      <c r="E5" s="144"/>
      <c r="F5" s="144"/>
      <c r="G5" s="145" t="s">
        <v>0</v>
      </c>
      <c r="H5" s="144"/>
      <c r="I5" s="144"/>
      <c r="J5" s="144"/>
      <c r="K5" s="144"/>
      <c r="L5" s="144"/>
      <c r="M5" s="144"/>
      <c r="N5" s="144"/>
      <c r="O5" s="144"/>
      <c r="P5" s="144"/>
      <c r="Q5" s="144"/>
      <c r="R5" s="144"/>
      <c r="S5" s="144"/>
      <c r="T5" s="144"/>
      <c r="U5" s="144"/>
      <c r="V5" s="559">
        <f>IF(Data_ProjectStartDate&gt;=Var_EarliestProjectStartDate,TEXT(DATE(YEAR(Data_ProjectStartDate)+2,MONTH(Data_ProjectStartDate),DAY(Data_ProjectStartDate))," mmmm d, yyyy") &amp; " - " &amp; TEXT(DATE(YEAR(Data_ProjectStartDate)+3,MONTH(Data_ProjectStartDate),DAY(Data_ProjectStartDate)-1)," mmmm d, yyyy"),0)</f>
        <v>0</v>
      </c>
      <c r="W5" s="559"/>
      <c r="X5" s="559"/>
      <c r="Y5" s="559"/>
      <c r="Z5" s="559"/>
      <c r="AA5" s="559"/>
      <c r="AB5" s="559"/>
      <c r="AC5" s="559"/>
      <c r="AD5" s="559"/>
      <c r="AE5" s="559"/>
      <c r="AF5" s="559"/>
      <c r="AG5" s="568">
        <f>Data_ProjectTitle</f>
        <v>0</v>
      </c>
      <c r="AH5" s="568"/>
      <c r="AI5" s="568"/>
      <c r="AJ5" s="568"/>
      <c r="AK5" s="568"/>
      <c r="AL5" s="568"/>
      <c r="AM5" s="568"/>
      <c r="AN5" s="568"/>
      <c r="AO5" s="568"/>
      <c r="AP5" s="568"/>
      <c r="AQ5" s="568"/>
      <c r="AR5" s="568"/>
      <c r="AS5" s="568"/>
      <c r="AT5" s="568"/>
      <c r="AU5" s="144"/>
      <c r="AV5" s="10"/>
    </row>
    <row r="6" spans="2:48" ht="12.75" customHeight="1" x14ac:dyDescent="0.2">
      <c r="B6" s="10"/>
      <c r="C6" s="144"/>
      <c r="D6" s="144"/>
      <c r="E6" s="144"/>
      <c r="F6" s="144"/>
      <c r="G6" s="145" t="s">
        <v>471</v>
      </c>
      <c r="H6" s="144"/>
      <c r="I6" s="144"/>
      <c r="J6" s="144"/>
      <c r="K6" s="144"/>
      <c r="L6" s="144"/>
      <c r="M6" s="144"/>
      <c r="N6" s="144"/>
      <c r="O6" s="144"/>
      <c r="P6" s="144"/>
      <c r="Q6" s="144"/>
      <c r="R6" s="144"/>
      <c r="S6" s="144"/>
      <c r="T6" s="144"/>
      <c r="U6" s="145"/>
      <c r="V6" s="559">
        <f>Data_PIName</f>
        <v>0</v>
      </c>
      <c r="W6" s="559"/>
      <c r="X6" s="559"/>
      <c r="Y6" s="559"/>
      <c r="Z6" s="559"/>
      <c r="AA6" s="559"/>
      <c r="AB6" s="559"/>
      <c r="AC6" s="559"/>
      <c r="AD6" s="559"/>
      <c r="AE6" s="559"/>
      <c r="AF6" s="559"/>
      <c r="AG6" s="568"/>
      <c r="AH6" s="568"/>
      <c r="AI6" s="568"/>
      <c r="AJ6" s="568"/>
      <c r="AK6" s="568"/>
      <c r="AL6" s="568"/>
      <c r="AM6" s="568"/>
      <c r="AN6" s="568"/>
      <c r="AO6" s="568"/>
      <c r="AP6" s="568"/>
      <c r="AQ6" s="568"/>
      <c r="AR6" s="568"/>
      <c r="AS6" s="568"/>
      <c r="AT6" s="568"/>
      <c r="AU6" s="144" t="s">
        <v>167</v>
      </c>
      <c r="AV6" s="10"/>
    </row>
    <row r="7" spans="2:48" x14ac:dyDescent="0.2">
      <c r="B7" s="10"/>
      <c r="C7" s="146"/>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237"/>
      <c r="AE7" s="237"/>
      <c r="AF7" s="237"/>
      <c r="AG7" s="237"/>
      <c r="AH7" s="237"/>
      <c r="AI7" s="237"/>
      <c r="AJ7" s="237"/>
      <c r="AK7" s="237"/>
      <c r="AL7" s="237"/>
      <c r="AM7" s="237"/>
      <c r="AN7" s="237"/>
      <c r="AO7" s="237"/>
      <c r="AP7" s="237"/>
      <c r="AQ7" s="237"/>
      <c r="AR7" s="237"/>
      <c r="AS7" s="237"/>
      <c r="AT7" s="237"/>
      <c r="AU7" s="147"/>
      <c r="AV7" s="10"/>
    </row>
    <row r="8" spans="2:48" x14ac:dyDescent="0.2">
      <c r="B8" s="10"/>
      <c r="C8" s="136"/>
      <c r="D8" s="136"/>
      <c r="E8" s="136"/>
      <c r="F8" s="136"/>
      <c r="G8" s="136"/>
      <c r="H8" s="136"/>
      <c r="I8" s="136"/>
      <c r="J8" s="136"/>
      <c r="K8" s="136"/>
      <c r="L8" s="136"/>
      <c r="M8" s="136"/>
      <c r="N8" s="136"/>
      <c r="O8" s="136"/>
      <c r="P8" s="136" t="s">
        <v>440</v>
      </c>
      <c r="Q8" s="136"/>
      <c r="R8" s="570" t="str">
        <f>CONCATENATE("Please note: Post-docs, as exempt employees, must be paid $",Salary_MinimumFLSAPostDoc_Annual_Y3," annually (or $",Salary_MinimumFLSAPostDoc_Academic_Y3," per academic year) in order to meet UWM salary standards.  Please update the post-doc base salary below (indicated in red) to reflect these requirements.")</f>
        <v>Please note: Post-docs, as exempt employees, must be paid $47476 annually (or $38845 per academic year) in order to meet UWM salary standards.  Please update the post-doc base salary below (indicated in red) to reflect these requirements.</v>
      </c>
      <c r="S8" s="570"/>
      <c r="T8" s="570"/>
      <c r="U8" s="570"/>
      <c r="V8" s="570"/>
      <c r="W8" s="570"/>
      <c r="X8" s="570"/>
      <c r="Y8" s="570"/>
      <c r="Z8" s="570"/>
      <c r="AA8" s="570"/>
      <c r="AB8" s="570"/>
      <c r="AC8" s="570"/>
      <c r="AD8" s="570"/>
      <c r="AE8" s="570"/>
      <c r="AF8" s="570"/>
      <c r="AG8" s="570"/>
      <c r="AH8" s="570"/>
      <c r="AI8" s="570"/>
      <c r="AJ8" s="570"/>
      <c r="AK8" s="570"/>
      <c r="AL8" s="570"/>
      <c r="AM8" s="570"/>
      <c r="AN8" s="570"/>
      <c r="AO8" s="570"/>
      <c r="AP8" s="570"/>
      <c r="AQ8" s="570"/>
      <c r="AR8" s="570"/>
      <c r="AS8" s="570"/>
      <c r="AT8" s="570"/>
      <c r="AU8" s="136"/>
      <c r="AV8" s="10"/>
    </row>
    <row r="9" spans="2:48" ht="13.5" thickBot="1" x14ac:dyDescent="0.25">
      <c r="B9" s="10"/>
      <c r="C9" s="136"/>
      <c r="D9" s="141" t="s">
        <v>132</v>
      </c>
      <c r="E9" s="136"/>
      <c r="F9" s="136"/>
      <c r="G9" s="136"/>
      <c r="H9" s="136"/>
      <c r="I9" s="136"/>
      <c r="J9" s="136"/>
      <c r="K9" s="136"/>
      <c r="L9" s="136"/>
      <c r="M9" s="136"/>
      <c r="N9" s="136"/>
      <c r="O9" s="136"/>
      <c r="P9" s="136"/>
      <c r="Q9" s="136"/>
      <c r="R9" s="571"/>
      <c r="S9" s="571"/>
      <c r="T9" s="571"/>
      <c r="U9" s="571"/>
      <c r="V9" s="571"/>
      <c r="W9" s="571"/>
      <c r="X9" s="571"/>
      <c r="Y9" s="571"/>
      <c r="Z9" s="571"/>
      <c r="AA9" s="571"/>
      <c r="AB9" s="571"/>
      <c r="AC9" s="571"/>
      <c r="AD9" s="571"/>
      <c r="AE9" s="571"/>
      <c r="AF9" s="571"/>
      <c r="AG9" s="571"/>
      <c r="AH9" s="571"/>
      <c r="AI9" s="571"/>
      <c r="AJ9" s="571"/>
      <c r="AK9" s="571"/>
      <c r="AL9" s="571"/>
      <c r="AM9" s="571"/>
      <c r="AN9" s="571"/>
      <c r="AO9" s="571"/>
      <c r="AP9" s="571"/>
      <c r="AQ9" s="571"/>
      <c r="AR9" s="571"/>
      <c r="AS9" s="571"/>
      <c r="AT9" s="571"/>
      <c r="AU9" s="136"/>
      <c r="AV9" s="10"/>
    </row>
    <row r="10" spans="2:48" ht="28.5" customHeight="1" thickBot="1" x14ac:dyDescent="0.25">
      <c r="B10" s="10"/>
      <c r="C10" s="136"/>
      <c r="D10" s="136"/>
      <c r="E10" s="136"/>
      <c r="F10" s="561" t="s">
        <v>26</v>
      </c>
      <c r="G10" s="562"/>
      <c r="H10" s="562"/>
      <c r="I10" s="562"/>
      <c r="J10" s="562"/>
      <c r="K10" s="563"/>
      <c r="L10" s="564" t="s">
        <v>27</v>
      </c>
      <c r="M10" s="562"/>
      <c r="N10" s="563"/>
      <c r="O10" s="564" t="s">
        <v>28</v>
      </c>
      <c r="P10" s="562"/>
      <c r="Q10" s="562"/>
      <c r="R10" s="562"/>
      <c r="S10" s="562"/>
      <c r="T10" s="563"/>
      <c r="U10" s="564" t="s">
        <v>29</v>
      </c>
      <c r="V10" s="562"/>
      <c r="W10" s="562"/>
      <c r="X10" s="563"/>
      <c r="Y10" s="564" t="s">
        <v>48</v>
      </c>
      <c r="Z10" s="562"/>
      <c r="AA10" s="563"/>
      <c r="AB10" s="564" t="s">
        <v>30</v>
      </c>
      <c r="AC10" s="563"/>
      <c r="AD10" s="565" t="s">
        <v>49</v>
      </c>
      <c r="AE10" s="566"/>
      <c r="AF10" s="566"/>
      <c r="AG10" s="566" t="s">
        <v>31</v>
      </c>
      <c r="AH10" s="567"/>
      <c r="AI10" s="493" t="s">
        <v>32</v>
      </c>
      <c r="AJ10" s="493"/>
      <c r="AK10" s="493"/>
      <c r="AL10" s="493"/>
      <c r="AM10" s="493" t="s">
        <v>33</v>
      </c>
      <c r="AN10" s="493"/>
      <c r="AO10" s="564" t="s">
        <v>90</v>
      </c>
      <c r="AP10" s="563"/>
      <c r="AQ10" s="493" t="s">
        <v>34</v>
      </c>
      <c r="AR10" s="493"/>
      <c r="AS10" s="493"/>
      <c r="AT10" s="565"/>
      <c r="AU10" s="136"/>
      <c r="AV10" s="10"/>
    </row>
    <row r="11" spans="2:48" ht="18" customHeight="1" thickBot="1" x14ac:dyDescent="0.25">
      <c r="B11" s="10"/>
      <c r="C11" s="136"/>
      <c r="D11" s="136"/>
      <c r="E11" s="148" t="s">
        <v>91</v>
      </c>
      <c r="F11" s="718">
        <f>'Budget Period 1'!F11:K11</f>
        <v>0</v>
      </c>
      <c r="G11" s="719"/>
      <c r="H11" s="719"/>
      <c r="I11" s="719"/>
      <c r="J11" s="719"/>
      <c r="K11" s="720"/>
      <c r="L11" s="733" t="str">
        <f>CHOOSE('Budget Period 1'!L11,"",'Drop-Down_Options'!$B$25,'Drop-Down_Options'!$B$26,'Drop-Down_Options'!$B$27,'Drop-Down_Options'!$B$28)</f>
        <v/>
      </c>
      <c r="M11" s="734"/>
      <c r="N11" s="735"/>
      <c r="O11" s="733" t="str">
        <f>CHOOSE('Budget Period 1'!O11,"",'Drop-Down_Options'!$B$35,'Drop-Down_Options'!$B$36,"Classified","LTE")</f>
        <v/>
      </c>
      <c r="P11" s="734"/>
      <c r="Q11" s="734"/>
      <c r="R11" s="734"/>
      <c r="S11" s="734"/>
      <c r="T11" s="735"/>
      <c r="U11" s="739">
        <f>'Budget Period 2'!U11*(1+IF(L11="PI",Data_SalaryInflationRatePI,Data_SalaryInflationRate))</f>
        <v>0</v>
      </c>
      <c r="V11" s="740"/>
      <c r="W11" s="740"/>
      <c r="X11" s="741"/>
      <c r="Y11" s="112">
        <v>1</v>
      </c>
      <c r="Z11" s="115"/>
      <c r="AA11" s="320" t="str">
        <f t="shared" ref="AA11:AA30" si="0">IF(AND(L11="Post Doc",OR(AND(O11="Academic",U11&lt;Salary_MinimumFLSAPostDoc_Academic_Y3),AND(O11="Annual",U11&lt;Salary_MinimumFLSAPostDoc_Annual_Y3))),1,"")</f>
        <v/>
      </c>
      <c r="AB11" s="550"/>
      <c r="AC11" s="551"/>
      <c r="AD11" s="548"/>
      <c r="AE11" s="549"/>
      <c r="AF11" s="549"/>
      <c r="AG11" s="546">
        <f t="shared" ref="AG11:AG30" si="1">AB11*AD11</f>
        <v>0</v>
      </c>
      <c r="AH11" s="547"/>
      <c r="AI11" s="555">
        <f>(IF(OR('Budget Period 1'!L11&lt;2,'Budget Period 1'!O11&lt;2),0,IF(OR('Budget Period 1'!O11=4,'Budget Period 1'!O11=5),U11*2080/12*AB11*AD11,(U11/(CHOOSE('Budget Period 1'!O11,0,9,12,0,0))*AB11*AD11))))</f>
        <v>0</v>
      </c>
      <c r="AJ11" s="556"/>
      <c r="AK11" s="556"/>
      <c r="AL11" s="557"/>
      <c r="AM11" s="836">
        <f>IF(OR('Budget Period 1'!L11&lt;2,'Budget Period 1'!O11&lt;2),0,IF('Budget Period 1'!L11=4,FringeRate_Y3_PostDoc,CHOOSE('Budget Period 1'!O11,0,FringeRate_Y3_Faculty,FringeRate_Y3_Faculty,FringeRate_Y3_Classified,FringeRate_Y3_LTE)))</f>
        <v>0</v>
      </c>
      <c r="AN11" s="837"/>
      <c r="AO11" s="838">
        <f>AI11*AM11</f>
        <v>0</v>
      </c>
      <c r="AP11" s="839"/>
      <c r="AQ11" s="555">
        <f>AI11+AO11</f>
        <v>0</v>
      </c>
      <c r="AR11" s="556"/>
      <c r="AS11" s="556"/>
      <c r="AT11" s="569"/>
      <c r="AU11" s="136"/>
      <c r="AV11" s="10"/>
    </row>
    <row r="12" spans="2:48" ht="18" customHeight="1" thickBot="1" x14ac:dyDescent="0.25">
      <c r="B12" s="10"/>
      <c r="C12" s="136"/>
      <c r="D12" s="136"/>
      <c r="E12" s="148" t="s">
        <v>92</v>
      </c>
      <c r="F12" s="730">
        <f>'Budget Period 1'!F12:K12</f>
        <v>0</v>
      </c>
      <c r="G12" s="731"/>
      <c r="H12" s="731"/>
      <c r="I12" s="731"/>
      <c r="J12" s="731"/>
      <c r="K12" s="732"/>
      <c r="L12" s="736" t="str">
        <f>CHOOSE('Budget Period 1'!L12,"",'Drop-Down_Options'!$B$25,'Drop-Down_Options'!$B$26,'Drop-Down_Options'!$B$27,'Drop-Down_Options'!$B$28)</f>
        <v/>
      </c>
      <c r="M12" s="737"/>
      <c r="N12" s="738"/>
      <c r="O12" s="736" t="str">
        <f>CHOOSE('Budget Period 1'!O12,"",'Drop-Down_Options'!$B$35,'Drop-Down_Options'!$B$36,"Classified","LTE")</f>
        <v/>
      </c>
      <c r="P12" s="737"/>
      <c r="Q12" s="737"/>
      <c r="R12" s="737"/>
      <c r="S12" s="737"/>
      <c r="T12" s="738"/>
      <c r="U12" s="742">
        <f>'Budget Period 2'!U12*(1+IF(L12="PI",Data_SalaryInflationRatePI,Data_SalaryInflationRate))</f>
        <v>0</v>
      </c>
      <c r="V12" s="743"/>
      <c r="W12" s="743"/>
      <c r="X12" s="744"/>
      <c r="Y12" s="113">
        <v>1</v>
      </c>
      <c r="Z12" s="117"/>
      <c r="AA12" s="320" t="str">
        <f t="shared" si="0"/>
        <v/>
      </c>
      <c r="AB12" s="390"/>
      <c r="AC12" s="392"/>
      <c r="AD12" s="495"/>
      <c r="AE12" s="496"/>
      <c r="AF12" s="496"/>
      <c r="AG12" s="500">
        <f t="shared" si="1"/>
        <v>0</v>
      </c>
      <c r="AH12" s="501"/>
      <c r="AI12" s="483">
        <f>(IF(OR('Budget Period 1'!L12&lt;2,'Budget Period 1'!O12&lt;2),0,IF(OR('Budget Period 1'!O12=4,'Budget Period 1'!O12=5),U12*2080/12*AB12*AD12,(U12/(CHOOSE('Budget Period 1'!O12,0,9,12,0,0))*AB12*AD12))))</f>
        <v>0</v>
      </c>
      <c r="AJ12" s="484"/>
      <c r="AK12" s="484"/>
      <c r="AL12" s="499"/>
      <c r="AM12" s="814">
        <f>IF(OR('Budget Period 1'!L12&lt;2,'Budget Period 1'!O12&lt;2),0,IF('Budget Period 1'!L12=4,FringeRate_Y3_PostDoc,CHOOSE('Budget Period 1'!O12,0,FringeRate_Y3_Faculty,FringeRate_Y3_Faculty,FringeRate_Y3_Classified,FringeRate_Y3_LTE)))</f>
        <v>0</v>
      </c>
      <c r="AN12" s="815"/>
      <c r="AO12" s="832">
        <f t="shared" ref="AO12:AO30" si="2">AI12*AM12</f>
        <v>0</v>
      </c>
      <c r="AP12" s="833"/>
      <c r="AQ12" s="483">
        <f t="shared" ref="AQ12:AQ30" si="3">AI12+AO12</f>
        <v>0</v>
      </c>
      <c r="AR12" s="484"/>
      <c r="AS12" s="484"/>
      <c r="AT12" s="485"/>
      <c r="AU12" s="136"/>
      <c r="AV12" s="10"/>
    </row>
    <row r="13" spans="2:48" ht="18" customHeight="1" thickBot="1" x14ac:dyDescent="0.25">
      <c r="B13" s="10"/>
      <c r="C13" s="136"/>
      <c r="D13" s="136"/>
      <c r="E13" s="148" t="s">
        <v>93</v>
      </c>
      <c r="F13" s="730">
        <f>'Budget Period 1'!F13:K13</f>
        <v>0</v>
      </c>
      <c r="G13" s="731"/>
      <c r="H13" s="731"/>
      <c r="I13" s="731"/>
      <c r="J13" s="731"/>
      <c r="K13" s="732"/>
      <c r="L13" s="736" t="str">
        <f>CHOOSE('Budget Period 1'!L13,"",'Drop-Down_Options'!$B$25,'Drop-Down_Options'!$B$26,'Drop-Down_Options'!$B$27,'Drop-Down_Options'!$B$28)</f>
        <v/>
      </c>
      <c r="M13" s="737"/>
      <c r="N13" s="738"/>
      <c r="O13" s="736" t="str">
        <f>CHOOSE('Budget Period 1'!O13,"",'Drop-Down_Options'!$B$35,'Drop-Down_Options'!$B$36,"Classified","LTE")</f>
        <v/>
      </c>
      <c r="P13" s="834"/>
      <c r="Q13" s="834"/>
      <c r="R13" s="834"/>
      <c r="S13" s="834"/>
      <c r="T13" s="835"/>
      <c r="U13" s="742">
        <f>'Budget Period 2'!U13*(1+IF(L13="PI",Data_SalaryInflationRatePI,Data_SalaryInflationRate))</f>
        <v>0</v>
      </c>
      <c r="V13" s="743"/>
      <c r="W13" s="743"/>
      <c r="X13" s="744"/>
      <c r="Y13" s="113">
        <v>1</v>
      </c>
      <c r="Z13" s="117"/>
      <c r="AA13" s="320" t="str">
        <f t="shared" si="0"/>
        <v/>
      </c>
      <c r="AB13" s="390"/>
      <c r="AC13" s="392"/>
      <c r="AD13" s="495"/>
      <c r="AE13" s="496"/>
      <c r="AF13" s="496"/>
      <c r="AG13" s="500">
        <f t="shared" si="1"/>
        <v>0</v>
      </c>
      <c r="AH13" s="501"/>
      <c r="AI13" s="483">
        <f>(IF(OR('Budget Period 1'!L13&lt;2,'Budget Period 1'!O13&lt;2),0,IF(OR('Budget Period 1'!O13=4,'Budget Period 1'!O13=5),U13*2080/12*AB13*AD13,(U13/(CHOOSE('Budget Period 1'!O13,0,9,12,0,0))*AB13*AD13))))</f>
        <v>0</v>
      </c>
      <c r="AJ13" s="484"/>
      <c r="AK13" s="484"/>
      <c r="AL13" s="499"/>
      <c r="AM13" s="814">
        <f>IF(OR('Budget Period 1'!L13&lt;2,'Budget Period 1'!O13&lt;2),0,IF('Budget Period 1'!L13=4,FringeRate_Y3_PostDoc,CHOOSE('Budget Period 1'!O13,0,FringeRate_Y3_Faculty,FringeRate_Y3_Faculty,FringeRate_Y3_Classified,FringeRate_Y3_LTE)))</f>
        <v>0</v>
      </c>
      <c r="AN13" s="815"/>
      <c r="AO13" s="832">
        <f t="shared" si="2"/>
        <v>0</v>
      </c>
      <c r="AP13" s="833"/>
      <c r="AQ13" s="483">
        <f t="shared" si="3"/>
        <v>0</v>
      </c>
      <c r="AR13" s="484"/>
      <c r="AS13" s="484"/>
      <c r="AT13" s="485"/>
      <c r="AU13" s="136"/>
      <c r="AV13" s="10"/>
    </row>
    <row r="14" spans="2:48" ht="18" customHeight="1" thickBot="1" x14ac:dyDescent="0.25">
      <c r="B14" s="10"/>
      <c r="C14" s="136"/>
      <c r="D14" s="136"/>
      <c r="E14" s="148" t="s">
        <v>94</v>
      </c>
      <c r="F14" s="730">
        <f>'Budget Period 1'!F14:K14</f>
        <v>0</v>
      </c>
      <c r="G14" s="731"/>
      <c r="H14" s="731"/>
      <c r="I14" s="731"/>
      <c r="J14" s="731"/>
      <c r="K14" s="732"/>
      <c r="L14" s="736" t="str">
        <f>CHOOSE('Budget Period 1'!L14,"",'Drop-Down_Options'!$B$25,'Drop-Down_Options'!$B$26,'Drop-Down_Options'!$B$27,'Drop-Down_Options'!$B$28)</f>
        <v/>
      </c>
      <c r="M14" s="737"/>
      <c r="N14" s="738"/>
      <c r="O14" s="736" t="str">
        <f>CHOOSE('Budget Period 1'!O14,"",'Drop-Down_Options'!$B$35,'Drop-Down_Options'!$B$36,"Classified","LTE")</f>
        <v/>
      </c>
      <c r="P14" s="737"/>
      <c r="Q14" s="737"/>
      <c r="R14" s="737"/>
      <c r="S14" s="737"/>
      <c r="T14" s="738"/>
      <c r="U14" s="742">
        <f>'Budget Period 2'!U14*(1+IF(L14="PI",Data_SalaryInflationRatePI,Data_SalaryInflationRate))</f>
        <v>0</v>
      </c>
      <c r="V14" s="743"/>
      <c r="W14" s="743"/>
      <c r="X14" s="744"/>
      <c r="Y14" s="113">
        <v>1</v>
      </c>
      <c r="Z14" s="117"/>
      <c r="AA14" s="320" t="str">
        <f t="shared" si="0"/>
        <v/>
      </c>
      <c r="AB14" s="390"/>
      <c r="AC14" s="392"/>
      <c r="AD14" s="495"/>
      <c r="AE14" s="496"/>
      <c r="AF14" s="496"/>
      <c r="AG14" s="500">
        <f t="shared" si="1"/>
        <v>0</v>
      </c>
      <c r="AH14" s="501"/>
      <c r="AI14" s="483">
        <f>(IF(OR('Budget Period 1'!L14&lt;2,'Budget Period 1'!O14&lt;2),0,IF(OR('Budget Period 1'!O14=4,'Budget Period 1'!O14=5),U14*2080/12*AB14*AD14,(U14/(CHOOSE('Budget Period 1'!O14,0,9,12,0,0))*AB14*AD14))))</f>
        <v>0</v>
      </c>
      <c r="AJ14" s="484"/>
      <c r="AK14" s="484"/>
      <c r="AL14" s="499"/>
      <c r="AM14" s="814">
        <f>IF(OR('Budget Period 1'!L14&lt;2,'Budget Period 1'!O14&lt;2),0,IF('Budget Period 1'!L14=4,FringeRate_Y3_PostDoc,CHOOSE('Budget Period 1'!O14,0,FringeRate_Y3_Faculty,FringeRate_Y3_Faculty,FringeRate_Y3_Classified,FringeRate_Y3_LTE)))</f>
        <v>0</v>
      </c>
      <c r="AN14" s="815"/>
      <c r="AO14" s="832">
        <f t="shared" si="2"/>
        <v>0</v>
      </c>
      <c r="AP14" s="833"/>
      <c r="AQ14" s="483">
        <f t="shared" si="3"/>
        <v>0</v>
      </c>
      <c r="AR14" s="484"/>
      <c r="AS14" s="484"/>
      <c r="AT14" s="485"/>
      <c r="AU14" s="136"/>
      <c r="AV14" s="10"/>
    </row>
    <row r="15" spans="2:48" ht="18" customHeight="1" thickBot="1" x14ac:dyDescent="0.25">
      <c r="B15" s="10"/>
      <c r="C15" s="136"/>
      <c r="D15" s="136"/>
      <c r="E15" s="148" t="s">
        <v>95</v>
      </c>
      <c r="F15" s="730">
        <f>'Budget Period 1'!F15:K15</f>
        <v>0</v>
      </c>
      <c r="G15" s="731"/>
      <c r="H15" s="731"/>
      <c r="I15" s="731"/>
      <c r="J15" s="731"/>
      <c r="K15" s="732"/>
      <c r="L15" s="736" t="str">
        <f>CHOOSE('Budget Period 1'!L15,"",'Drop-Down_Options'!$B$25,'Drop-Down_Options'!$B$26,'Drop-Down_Options'!$B$27,'Drop-Down_Options'!$B$28)</f>
        <v/>
      </c>
      <c r="M15" s="737"/>
      <c r="N15" s="738"/>
      <c r="O15" s="736" t="str">
        <f>CHOOSE('Budget Period 1'!O15,"",'Drop-Down_Options'!$B$35,'Drop-Down_Options'!$B$36,"Classified","LTE")</f>
        <v/>
      </c>
      <c r="P15" s="737"/>
      <c r="Q15" s="737"/>
      <c r="R15" s="737"/>
      <c r="S15" s="737"/>
      <c r="T15" s="738"/>
      <c r="U15" s="742">
        <f>'Budget Period 2'!U15*(1+IF(L15="PI",Data_SalaryInflationRatePI,Data_SalaryInflationRate))</f>
        <v>0</v>
      </c>
      <c r="V15" s="743"/>
      <c r="W15" s="743"/>
      <c r="X15" s="744"/>
      <c r="Y15" s="113">
        <v>1</v>
      </c>
      <c r="Z15" s="117"/>
      <c r="AA15" s="320" t="str">
        <f t="shared" si="0"/>
        <v/>
      </c>
      <c r="AB15" s="390"/>
      <c r="AC15" s="392"/>
      <c r="AD15" s="495"/>
      <c r="AE15" s="496"/>
      <c r="AF15" s="496"/>
      <c r="AG15" s="500">
        <f t="shared" si="1"/>
        <v>0</v>
      </c>
      <c r="AH15" s="501"/>
      <c r="AI15" s="483">
        <f>(IF(OR('Budget Period 1'!L15&lt;2,'Budget Period 1'!O15&lt;2),0,IF(OR('Budget Period 1'!O15=4,'Budget Period 1'!O15=5),U15*2080/12*AB15*AD15,(U15/(CHOOSE('Budget Period 1'!O15,0,9,12,0,0))*AB15*AD15))))</f>
        <v>0</v>
      </c>
      <c r="AJ15" s="484"/>
      <c r="AK15" s="484"/>
      <c r="AL15" s="499"/>
      <c r="AM15" s="814">
        <f>IF(OR('Budget Period 1'!L15&lt;2,'Budget Period 1'!O15&lt;2),0,IF('Budget Period 1'!L15=4,FringeRate_Y3_PostDoc,CHOOSE('Budget Period 1'!O15,0,FringeRate_Y3_Faculty,FringeRate_Y3_Faculty,FringeRate_Y3_Classified,FringeRate_Y3_LTE)))</f>
        <v>0</v>
      </c>
      <c r="AN15" s="815"/>
      <c r="AO15" s="832">
        <f t="shared" si="2"/>
        <v>0</v>
      </c>
      <c r="AP15" s="833"/>
      <c r="AQ15" s="483">
        <f t="shared" si="3"/>
        <v>0</v>
      </c>
      <c r="AR15" s="484"/>
      <c r="AS15" s="484"/>
      <c r="AT15" s="485"/>
      <c r="AU15" s="136"/>
      <c r="AV15" s="10"/>
    </row>
    <row r="16" spans="2:48" ht="18" customHeight="1" thickBot="1" x14ac:dyDescent="0.25">
      <c r="B16" s="10"/>
      <c r="C16" s="136"/>
      <c r="D16" s="136"/>
      <c r="E16" s="148" t="s">
        <v>96</v>
      </c>
      <c r="F16" s="730">
        <f>'Budget Period 1'!F16:K16</f>
        <v>0</v>
      </c>
      <c r="G16" s="731"/>
      <c r="H16" s="731"/>
      <c r="I16" s="731"/>
      <c r="J16" s="731"/>
      <c r="K16" s="732"/>
      <c r="L16" s="736" t="str">
        <f>CHOOSE('Budget Period 1'!L16,"",'Drop-Down_Options'!$B$25,'Drop-Down_Options'!$B$26,'Drop-Down_Options'!$B$27,'Drop-Down_Options'!$B$28)</f>
        <v/>
      </c>
      <c r="M16" s="737"/>
      <c r="N16" s="738"/>
      <c r="O16" s="736" t="str">
        <f>CHOOSE('Budget Period 1'!O16,"",'Drop-Down_Options'!$B$35,'Drop-Down_Options'!$B$36,"Classified","LTE")</f>
        <v/>
      </c>
      <c r="P16" s="737"/>
      <c r="Q16" s="737"/>
      <c r="R16" s="737"/>
      <c r="S16" s="737"/>
      <c r="T16" s="738"/>
      <c r="U16" s="742">
        <f>'Budget Period 2'!U16*(1+IF(L16="PI",Data_SalaryInflationRatePI,Data_SalaryInflationRate))</f>
        <v>0</v>
      </c>
      <c r="V16" s="743"/>
      <c r="W16" s="743"/>
      <c r="X16" s="744"/>
      <c r="Y16" s="113">
        <v>1</v>
      </c>
      <c r="Z16" s="117"/>
      <c r="AA16" s="320" t="str">
        <f t="shared" si="0"/>
        <v/>
      </c>
      <c r="AB16" s="390"/>
      <c r="AC16" s="392"/>
      <c r="AD16" s="495"/>
      <c r="AE16" s="496"/>
      <c r="AF16" s="496"/>
      <c r="AG16" s="500">
        <f t="shared" si="1"/>
        <v>0</v>
      </c>
      <c r="AH16" s="501"/>
      <c r="AI16" s="483">
        <f>(IF(OR('Budget Period 1'!L16&lt;2,'Budget Period 1'!O16&lt;2),0,IF(OR('Budget Period 1'!O16=4,'Budget Period 1'!O16=5),U16*2080/12*AB16*AD16,(U16/(CHOOSE('Budget Period 1'!O16,0,9,12,0,0))*AB16*AD16))))</f>
        <v>0</v>
      </c>
      <c r="AJ16" s="484"/>
      <c r="AK16" s="484"/>
      <c r="AL16" s="499"/>
      <c r="AM16" s="814">
        <f>IF(OR('Budget Period 1'!L16&lt;2,'Budget Period 1'!O16&lt;2),0,IF('Budget Period 1'!L16=4,FringeRate_Y3_PostDoc,CHOOSE('Budget Period 1'!O16,0,FringeRate_Y3_Faculty,FringeRate_Y3_Faculty,FringeRate_Y3_Classified,FringeRate_Y3_LTE)))</f>
        <v>0</v>
      </c>
      <c r="AN16" s="815"/>
      <c r="AO16" s="832">
        <f t="shared" si="2"/>
        <v>0</v>
      </c>
      <c r="AP16" s="833"/>
      <c r="AQ16" s="483">
        <f t="shared" si="3"/>
        <v>0</v>
      </c>
      <c r="AR16" s="484"/>
      <c r="AS16" s="484"/>
      <c r="AT16" s="485"/>
      <c r="AU16" s="136"/>
      <c r="AV16" s="10"/>
    </row>
    <row r="17" spans="2:48" ht="18" customHeight="1" thickBot="1" x14ac:dyDescent="0.25">
      <c r="B17" s="10"/>
      <c r="C17" s="136"/>
      <c r="D17" s="136"/>
      <c r="E17" s="148" t="s">
        <v>97</v>
      </c>
      <c r="F17" s="730">
        <f>'Budget Period 1'!F17:K17</f>
        <v>0</v>
      </c>
      <c r="G17" s="731"/>
      <c r="H17" s="731"/>
      <c r="I17" s="731"/>
      <c r="J17" s="731"/>
      <c r="K17" s="732"/>
      <c r="L17" s="736" t="str">
        <f>CHOOSE('Budget Period 1'!L17,"",'Drop-Down_Options'!$B$25,'Drop-Down_Options'!$B$26,'Drop-Down_Options'!$B$27,'Drop-Down_Options'!$B$28)</f>
        <v/>
      </c>
      <c r="M17" s="737"/>
      <c r="N17" s="738"/>
      <c r="O17" s="736" t="str">
        <f>CHOOSE('Budget Period 1'!O17,"",'Drop-Down_Options'!$B$35,'Drop-Down_Options'!$B$36,"Classified","LTE")</f>
        <v/>
      </c>
      <c r="P17" s="737"/>
      <c r="Q17" s="737"/>
      <c r="R17" s="737"/>
      <c r="S17" s="737"/>
      <c r="T17" s="738"/>
      <c r="U17" s="742">
        <f>'Budget Period 2'!U17*(1+IF(L17="PI",Data_SalaryInflationRatePI,Data_SalaryInflationRate))</f>
        <v>0</v>
      </c>
      <c r="V17" s="743"/>
      <c r="W17" s="743"/>
      <c r="X17" s="744"/>
      <c r="Y17" s="113">
        <v>1</v>
      </c>
      <c r="Z17" s="117"/>
      <c r="AA17" s="320" t="str">
        <f t="shared" si="0"/>
        <v/>
      </c>
      <c r="AB17" s="390"/>
      <c r="AC17" s="392"/>
      <c r="AD17" s="495"/>
      <c r="AE17" s="496"/>
      <c r="AF17" s="496"/>
      <c r="AG17" s="500">
        <f t="shared" si="1"/>
        <v>0</v>
      </c>
      <c r="AH17" s="501"/>
      <c r="AI17" s="483">
        <f>(IF(OR('Budget Period 1'!L17&lt;2,'Budget Period 1'!O17&lt;2),0,IF(OR('Budget Period 1'!O17=4,'Budget Period 1'!O17=5),U17*2080/12*AB17*AD17,(U17/(CHOOSE('Budget Period 1'!O17,0,9,12,0,0))*AB17*AD17))))</f>
        <v>0</v>
      </c>
      <c r="AJ17" s="484"/>
      <c r="AK17" s="484"/>
      <c r="AL17" s="499"/>
      <c r="AM17" s="814">
        <f>IF(OR('Budget Period 1'!L17&lt;2,'Budget Period 1'!O17&lt;2),0,IF('Budget Period 1'!L17=4,FringeRate_Y3_PostDoc,CHOOSE('Budget Period 1'!O17,0,FringeRate_Y3_Faculty,FringeRate_Y3_Faculty,FringeRate_Y3_Classified,FringeRate_Y3_LTE)))</f>
        <v>0</v>
      </c>
      <c r="AN17" s="815"/>
      <c r="AO17" s="832">
        <f t="shared" si="2"/>
        <v>0</v>
      </c>
      <c r="AP17" s="833"/>
      <c r="AQ17" s="483">
        <f t="shared" si="3"/>
        <v>0</v>
      </c>
      <c r="AR17" s="484"/>
      <c r="AS17" s="484"/>
      <c r="AT17" s="485"/>
      <c r="AU17" s="136"/>
      <c r="AV17" s="10"/>
    </row>
    <row r="18" spans="2:48" ht="18" customHeight="1" thickBot="1" x14ac:dyDescent="0.25">
      <c r="B18" s="10"/>
      <c r="C18" s="136"/>
      <c r="D18" s="136"/>
      <c r="E18" s="148" t="s">
        <v>98</v>
      </c>
      <c r="F18" s="730">
        <f>'Budget Period 1'!F18:K18</f>
        <v>0</v>
      </c>
      <c r="G18" s="731"/>
      <c r="H18" s="731"/>
      <c r="I18" s="731"/>
      <c r="J18" s="731"/>
      <c r="K18" s="732"/>
      <c r="L18" s="736" t="str">
        <f>CHOOSE('Budget Period 1'!L18,"",'Drop-Down_Options'!$B$25,'Drop-Down_Options'!$B$26,'Drop-Down_Options'!$B$27,'Drop-Down_Options'!$B$28)</f>
        <v/>
      </c>
      <c r="M18" s="737"/>
      <c r="N18" s="738"/>
      <c r="O18" s="736" t="str">
        <f>CHOOSE('Budget Period 1'!O18,"",'Drop-Down_Options'!$B$35,'Drop-Down_Options'!$B$36,"Classified","LTE")</f>
        <v/>
      </c>
      <c r="P18" s="737"/>
      <c r="Q18" s="737"/>
      <c r="R18" s="737"/>
      <c r="S18" s="737"/>
      <c r="T18" s="738"/>
      <c r="U18" s="742">
        <f>'Budget Period 2'!U18*(1+IF(L18="PI",Data_SalaryInflationRatePI,Data_SalaryInflationRate))</f>
        <v>0</v>
      </c>
      <c r="V18" s="743"/>
      <c r="W18" s="743"/>
      <c r="X18" s="744"/>
      <c r="Y18" s="113">
        <v>1</v>
      </c>
      <c r="Z18" s="117"/>
      <c r="AA18" s="320" t="str">
        <f t="shared" si="0"/>
        <v/>
      </c>
      <c r="AB18" s="390"/>
      <c r="AC18" s="392"/>
      <c r="AD18" s="495"/>
      <c r="AE18" s="496"/>
      <c r="AF18" s="496"/>
      <c r="AG18" s="500">
        <f t="shared" si="1"/>
        <v>0</v>
      </c>
      <c r="AH18" s="501"/>
      <c r="AI18" s="483">
        <f>(IF(OR('Budget Period 1'!L18&lt;2,'Budget Period 1'!O18&lt;2),0,IF(OR('Budget Period 1'!O18=4,'Budget Period 1'!O18=5),U18*2080/12*AB18*AD18,(U18/(CHOOSE('Budget Period 1'!O18,0,9,12,0,0))*AB18*AD18))))</f>
        <v>0</v>
      </c>
      <c r="AJ18" s="484"/>
      <c r="AK18" s="484"/>
      <c r="AL18" s="499"/>
      <c r="AM18" s="814">
        <f>IF(OR('Budget Period 1'!L18&lt;2,'Budget Period 1'!O18&lt;2),0,IF('Budget Period 1'!L18=4,FringeRate_Y3_PostDoc,CHOOSE('Budget Period 1'!O18,0,FringeRate_Y3_Faculty,FringeRate_Y3_Faculty,FringeRate_Y3_Classified,FringeRate_Y3_LTE)))</f>
        <v>0</v>
      </c>
      <c r="AN18" s="815"/>
      <c r="AO18" s="832">
        <f t="shared" si="2"/>
        <v>0</v>
      </c>
      <c r="AP18" s="833"/>
      <c r="AQ18" s="483">
        <f t="shared" si="3"/>
        <v>0</v>
      </c>
      <c r="AR18" s="484"/>
      <c r="AS18" s="484"/>
      <c r="AT18" s="485"/>
      <c r="AU18" s="136"/>
      <c r="AV18" s="10"/>
    </row>
    <row r="19" spans="2:48" ht="18" customHeight="1" thickBot="1" x14ac:dyDescent="0.25">
      <c r="B19" s="10"/>
      <c r="C19" s="136"/>
      <c r="D19" s="136"/>
      <c r="E19" s="148" t="s">
        <v>99</v>
      </c>
      <c r="F19" s="730">
        <f>'Budget Period 1'!F19:K19</f>
        <v>0</v>
      </c>
      <c r="G19" s="731"/>
      <c r="H19" s="731"/>
      <c r="I19" s="731"/>
      <c r="J19" s="731"/>
      <c r="K19" s="732"/>
      <c r="L19" s="736" t="str">
        <f>CHOOSE('Budget Period 1'!L19,"",'Drop-Down_Options'!$B$25,'Drop-Down_Options'!$B$26,'Drop-Down_Options'!$B$27,'Drop-Down_Options'!$B$28)</f>
        <v/>
      </c>
      <c r="M19" s="737"/>
      <c r="N19" s="738"/>
      <c r="O19" s="736" t="str">
        <f>CHOOSE('Budget Period 1'!O19,"",'Drop-Down_Options'!$B$35,'Drop-Down_Options'!$B$36,"Classified","LTE")</f>
        <v/>
      </c>
      <c r="P19" s="737"/>
      <c r="Q19" s="737"/>
      <c r="R19" s="737"/>
      <c r="S19" s="737"/>
      <c r="T19" s="738"/>
      <c r="U19" s="742">
        <f>'Budget Period 2'!U19*(1+IF(L19="PI",Data_SalaryInflationRatePI,Data_SalaryInflationRate))</f>
        <v>0</v>
      </c>
      <c r="V19" s="743"/>
      <c r="W19" s="743"/>
      <c r="X19" s="744"/>
      <c r="Y19" s="113">
        <v>1</v>
      </c>
      <c r="Z19" s="117"/>
      <c r="AA19" s="320" t="str">
        <f t="shared" si="0"/>
        <v/>
      </c>
      <c r="AB19" s="390"/>
      <c r="AC19" s="392"/>
      <c r="AD19" s="495"/>
      <c r="AE19" s="496"/>
      <c r="AF19" s="496"/>
      <c r="AG19" s="500">
        <f t="shared" si="1"/>
        <v>0</v>
      </c>
      <c r="AH19" s="501"/>
      <c r="AI19" s="483">
        <f>(IF(OR('Budget Period 1'!L19&lt;2,'Budget Period 1'!O19&lt;2),0,IF(OR('Budget Period 1'!O19=4,'Budget Period 1'!O19=5),U19*2080/12*AB19*AD19,(U19/(CHOOSE('Budget Period 1'!O19,0,9,12,0,0))*AB19*AD19))))</f>
        <v>0</v>
      </c>
      <c r="AJ19" s="484"/>
      <c r="AK19" s="484"/>
      <c r="AL19" s="499"/>
      <c r="AM19" s="814">
        <f>IF(OR('Budget Period 1'!L19&lt;2,'Budget Period 1'!O19&lt;2),0,IF('Budget Period 1'!L19=4,FringeRate_Y3_PostDoc,CHOOSE('Budget Period 1'!O19,0,FringeRate_Y3_Faculty,FringeRate_Y3_Faculty,FringeRate_Y3_Classified,FringeRate_Y3_LTE)))</f>
        <v>0</v>
      </c>
      <c r="AN19" s="815"/>
      <c r="AO19" s="832">
        <f t="shared" si="2"/>
        <v>0</v>
      </c>
      <c r="AP19" s="833"/>
      <c r="AQ19" s="483">
        <f t="shared" si="3"/>
        <v>0</v>
      </c>
      <c r="AR19" s="484"/>
      <c r="AS19" s="484"/>
      <c r="AT19" s="485"/>
      <c r="AU19" s="136"/>
      <c r="AV19" s="10"/>
    </row>
    <row r="20" spans="2:48" ht="18" customHeight="1" thickBot="1" x14ac:dyDescent="0.25">
      <c r="B20" s="10"/>
      <c r="C20" s="136"/>
      <c r="D20" s="136"/>
      <c r="E20" s="148" t="s">
        <v>141</v>
      </c>
      <c r="F20" s="730">
        <f>'Budget Period 1'!F20:K20</f>
        <v>0</v>
      </c>
      <c r="G20" s="731"/>
      <c r="H20" s="731"/>
      <c r="I20" s="731"/>
      <c r="J20" s="731"/>
      <c r="K20" s="732"/>
      <c r="L20" s="736" t="str">
        <f>CHOOSE('Budget Period 1'!L20,"",'Drop-Down_Options'!$B$25,'Drop-Down_Options'!$B$26,'Drop-Down_Options'!$B$27,'Drop-Down_Options'!$B$28)</f>
        <v/>
      </c>
      <c r="M20" s="737"/>
      <c r="N20" s="738"/>
      <c r="O20" s="736" t="str">
        <f>CHOOSE('Budget Period 1'!O20,"",'Drop-Down_Options'!$B$35,'Drop-Down_Options'!$B$36,"Classified","LTE")</f>
        <v/>
      </c>
      <c r="P20" s="737"/>
      <c r="Q20" s="737"/>
      <c r="R20" s="737"/>
      <c r="S20" s="737"/>
      <c r="T20" s="738"/>
      <c r="U20" s="742">
        <f>'Budget Period 2'!U20*(1+IF(L20="PI",Data_SalaryInflationRatePI,Data_SalaryInflationRate))</f>
        <v>0</v>
      </c>
      <c r="V20" s="743"/>
      <c r="W20" s="743"/>
      <c r="X20" s="744"/>
      <c r="Y20" s="113">
        <v>1</v>
      </c>
      <c r="Z20" s="117"/>
      <c r="AA20" s="320" t="str">
        <f t="shared" si="0"/>
        <v/>
      </c>
      <c r="AB20" s="390"/>
      <c r="AC20" s="392"/>
      <c r="AD20" s="495"/>
      <c r="AE20" s="496"/>
      <c r="AF20" s="496"/>
      <c r="AG20" s="500">
        <f t="shared" si="1"/>
        <v>0</v>
      </c>
      <c r="AH20" s="501"/>
      <c r="AI20" s="483">
        <f>(IF(OR('Budget Period 1'!L20&lt;2,'Budget Period 1'!O20&lt;2),0,IF(OR('Budget Period 1'!O20=4,'Budget Period 1'!O20=5),U20*2080/12*AB20*AD20,(U20/(CHOOSE('Budget Period 1'!O20,0,9,12,0,0))*AB20*AD20))))</f>
        <v>0</v>
      </c>
      <c r="AJ20" s="484"/>
      <c r="AK20" s="484"/>
      <c r="AL20" s="499"/>
      <c r="AM20" s="814">
        <f>IF(OR('Budget Period 1'!L20&lt;2,'Budget Period 1'!O20&lt;2),0,IF('Budget Period 1'!L20=4,FringeRate_Y3_PostDoc,CHOOSE('Budget Period 1'!O20,0,FringeRate_Y3_Faculty,FringeRate_Y3_Faculty,FringeRate_Y3_Classified,FringeRate_Y3_LTE)))</f>
        <v>0</v>
      </c>
      <c r="AN20" s="815"/>
      <c r="AO20" s="832">
        <f t="shared" si="2"/>
        <v>0</v>
      </c>
      <c r="AP20" s="833"/>
      <c r="AQ20" s="483">
        <f t="shared" si="3"/>
        <v>0</v>
      </c>
      <c r="AR20" s="484"/>
      <c r="AS20" s="484"/>
      <c r="AT20" s="485"/>
      <c r="AU20" s="136"/>
      <c r="AV20" s="10"/>
    </row>
    <row r="21" spans="2:48" ht="18" customHeight="1" thickBot="1" x14ac:dyDescent="0.25">
      <c r="B21" s="10"/>
      <c r="C21" s="136"/>
      <c r="D21" s="136"/>
      <c r="E21" s="148" t="s">
        <v>100</v>
      </c>
      <c r="F21" s="730">
        <f>'Budget Period 1'!F21:K21</f>
        <v>0</v>
      </c>
      <c r="G21" s="731"/>
      <c r="H21" s="731"/>
      <c r="I21" s="731"/>
      <c r="J21" s="731"/>
      <c r="K21" s="732"/>
      <c r="L21" s="736" t="str">
        <f>CHOOSE('Budget Period 1'!L21,"",'Drop-Down_Options'!$B$25,'Drop-Down_Options'!$B$26,'Drop-Down_Options'!$B$27,'Drop-Down_Options'!$B$28)</f>
        <v/>
      </c>
      <c r="M21" s="737"/>
      <c r="N21" s="738"/>
      <c r="O21" s="736" t="str">
        <f>CHOOSE('Budget Period 1'!O21,"",'Drop-Down_Options'!$B$35,'Drop-Down_Options'!$B$36,"Classified","LTE")</f>
        <v/>
      </c>
      <c r="P21" s="737"/>
      <c r="Q21" s="737"/>
      <c r="R21" s="737"/>
      <c r="S21" s="737"/>
      <c r="T21" s="738"/>
      <c r="U21" s="742">
        <f>'Budget Period 2'!U21*(1+IF(L21="PI",Data_SalaryInflationRatePI,Data_SalaryInflationRate))</f>
        <v>0</v>
      </c>
      <c r="V21" s="743"/>
      <c r="W21" s="743"/>
      <c r="X21" s="744"/>
      <c r="Y21" s="113">
        <v>1</v>
      </c>
      <c r="Z21" s="117"/>
      <c r="AA21" s="320" t="str">
        <f t="shared" si="0"/>
        <v/>
      </c>
      <c r="AB21" s="390"/>
      <c r="AC21" s="392"/>
      <c r="AD21" s="495"/>
      <c r="AE21" s="496"/>
      <c r="AF21" s="496"/>
      <c r="AG21" s="500">
        <f t="shared" si="1"/>
        <v>0</v>
      </c>
      <c r="AH21" s="501"/>
      <c r="AI21" s="483">
        <f>(IF(OR('Budget Period 1'!L21&lt;2,'Budget Period 1'!O21&lt;2),0,IF(OR('Budget Period 1'!O21=4,'Budget Period 1'!O21=5),U21*2080/12*AB21*AD21,(U21/(CHOOSE('Budget Period 1'!O21,0,9,12,0,0))*AB21*AD21))))</f>
        <v>0</v>
      </c>
      <c r="AJ21" s="484"/>
      <c r="AK21" s="484"/>
      <c r="AL21" s="499"/>
      <c r="AM21" s="814">
        <f>IF(OR('Budget Period 1'!L21&lt;2,'Budget Period 1'!O21&lt;2),0,IF('Budget Period 1'!L21=4,FringeRate_Y3_PostDoc,CHOOSE('Budget Period 1'!O21,0,FringeRate_Y3_Faculty,FringeRate_Y3_Faculty,FringeRate_Y3_Classified,FringeRate_Y3_LTE)))</f>
        <v>0</v>
      </c>
      <c r="AN21" s="815"/>
      <c r="AO21" s="832">
        <f t="shared" si="2"/>
        <v>0</v>
      </c>
      <c r="AP21" s="833"/>
      <c r="AQ21" s="483">
        <f t="shared" si="3"/>
        <v>0</v>
      </c>
      <c r="AR21" s="484"/>
      <c r="AS21" s="484"/>
      <c r="AT21" s="485"/>
      <c r="AU21" s="136"/>
      <c r="AV21" s="10"/>
    </row>
    <row r="22" spans="2:48" ht="18" customHeight="1" thickBot="1" x14ac:dyDescent="0.25">
      <c r="B22" s="10"/>
      <c r="C22" s="136"/>
      <c r="D22" s="136"/>
      <c r="E22" s="148" t="s">
        <v>101</v>
      </c>
      <c r="F22" s="730">
        <f>'Budget Period 1'!F22:K22</f>
        <v>0</v>
      </c>
      <c r="G22" s="731"/>
      <c r="H22" s="731"/>
      <c r="I22" s="731"/>
      <c r="J22" s="731"/>
      <c r="K22" s="732"/>
      <c r="L22" s="736" t="str">
        <f>CHOOSE('Budget Period 1'!L22,"",'Drop-Down_Options'!$B$25,'Drop-Down_Options'!$B$26,'Drop-Down_Options'!$B$27,'Drop-Down_Options'!$B$28)</f>
        <v/>
      </c>
      <c r="M22" s="737"/>
      <c r="N22" s="738"/>
      <c r="O22" s="736" t="str">
        <f>CHOOSE('Budget Period 1'!O22,"",'Drop-Down_Options'!$B$35,'Drop-Down_Options'!$B$36,"Classified","LTE")</f>
        <v/>
      </c>
      <c r="P22" s="737"/>
      <c r="Q22" s="737"/>
      <c r="R22" s="737"/>
      <c r="S22" s="737"/>
      <c r="T22" s="738"/>
      <c r="U22" s="742">
        <f>'Budget Period 2'!U22*(1+IF(L22="PI",Data_SalaryInflationRatePI,Data_SalaryInflationRate))</f>
        <v>0</v>
      </c>
      <c r="V22" s="743"/>
      <c r="W22" s="743"/>
      <c r="X22" s="744"/>
      <c r="Y22" s="113">
        <v>1</v>
      </c>
      <c r="Z22" s="117"/>
      <c r="AA22" s="320" t="str">
        <f t="shared" si="0"/>
        <v/>
      </c>
      <c r="AB22" s="390"/>
      <c r="AC22" s="392"/>
      <c r="AD22" s="495"/>
      <c r="AE22" s="496"/>
      <c r="AF22" s="496"/>
      <c r="AG22" s="500">
        <f t="shared" si="1"/>
        <v>0</v>
      </c>
      <c r="AH22" s="501"/>
      <c r="AI22" s="483">
        <f>(IF(OR('Budget Period 1'!L22&lt;2,'Budget Period 1'!O22&lt;2),0,IF(OR('Budget Period 1'!O22=4,'Budget Period 1'!O22=5),U22*2080/12*AB22*AD22,(U22/(CHOOSE('Budget Period 1'!O22,0,9,12,0,0))*AB22*AD22))))</f>
        <v>0</v>
      </c>
      <c r="AJ22" s="484"/>
      <c r="AK22" s="484"/>
      <c r="AL22" s="499"/>
      <c r="AM22" s="814">
        <f>IF(OR('Budget Period 1'!L22&lt;2,'Budget Period 1'!O22&lt;2),0,IF('Budget Period 1'!L22=4,FringeRate_Y3_PostDoc,CHOOSE('Budget Period 1'!O22,0,FringeRate_Y3_Faculty,FringeRate_Y3_Faculty,FringeRate_Y3_Classified,FringeRate_Y3_LTE)))</f>
        <v>0</v>
      </c>
      <c r="AN22" s="815"/>
      <c r="AO22" s="832">
        <f t="shared" si="2"/>
        <v>0</v>
      </c>
      <c r="AP22" s="833"/>
      <c r="AQ22" s="483">
        <f t="shared" si="3"/>
        <v>0</v>
      </c>
      <c r="AR22" s="484"/>
      <c r="AS22" s="484"/>
      <c r="AT22" s="485"/>
      <c r="AU22" s="136"/>
      <c r="AV22" s="10"/>
    </row>
    <row r="23" spans="2:48" ht="18" customHeight="1" thickBot="1" x14ac:dyDescent="0.25">
      <c r="B23" s="10"/>
      <c r="C23" s="136"/>
      <c r="D23" s="136"/>
      <c r="E23" s="148" t="s">
        <v>102</v>
      </c>
      <c r="F23" s="730">
        <f>'Budget Period 1'!F23:K23</f>
        <v>0</v>
      </c>
      <c r="G23" s="731"/>
      <c r="H23" s="731"/>
      <c r="I23" s="731"/>
      <c r="J23" s="731"/>
      <c r="K23" s="732"/>
      <c r="L23" s="736" t="str">
        <f>CHOOSE('Budget Period 1'!L23,"",'Drop-Down_Options'!$B$25,'Drop-Down_Options'!$B$26,'Drop-Down_Options'!$B$27,'Drop-Down_Options'!$B$28)</f>
        <v/>
      </c>
      <c r="M23" s="737"/>
      <c r="N23" s="738"/>
      <c r="O23" s="736" t="str">
        <f>CHOOSE('Budget Period 1'!O23,"",'Drop-Down_Options'!$B$35,'Drop-Down_Options'!$B$36,"Classified","LTE")</f>
        <v/>
      </c>
      <c r="P23" s="737"/>
      <c r="Q23" s="737"/>
      <c r="R23" s="737"/>
      <c r="S23" s="737"/>
      <c r="T23" s="738"/>
      <c r="U23" s="742">
        <f>'Budget Period 2'!U23*(1+IF(L23="PI",Data_SalaryInflationRatePI,Data_SalaryInflationRate))</f>
        <v>0</v>
      </c>
      <c r="V23" s="743"/>
      <c r="W23" s="743"/>
      <c r="X23" s="744"/>
      <c r="Y23" s="113">
        <v>1</v>
      </c>
      <c r="Z23" s="117"/>
      <c r="AA23" s="320" t="str">
        <f t="shared" si="0"/>
        <v/>
      </c>
      <c r="AB23" s="390"/>
      <c r="AC23" s="392"/>
      <c r="AD23" s="495"/>
      <c r="AE23" s="496"/>
      <c r="AF23" s="496"/>
      <c r="AG23" s="500">
        <f t="shared" si="1"/>
        <v>0</v>
      </c>
      <c r="AH23" s="501"/>
      <c r="AI23" s="483">
        <f>(IF(OR('Budget Period 1'!L23&lt;2,'Budget Period 1'!O23&lt;2),0,IF(OR('Budget Period 1'!O23=4,'Budget Period 1'!O23=5),U23*2080/12*AB23*AD23,(U23/(CHOOSE('Budget Period 1'!O23,0,9,12,0,0))*AB23*AD23))))</f>
        <v>0</v>
      </c>
      <c r="AJ23" s="484"/>
      <c r="AK23" s="484"/>
      <c r="AL23" s="499"/>
      <c r="AM23" s="814">
        <f>IF(OR('Budget Period 1'!L23&lt;2,'Budget Period 1'!O23&lt;2),0,IF('Budget Period 1'!L23=4,FringeRate_Y3_PostDoc,CHOOSE('Budget Period 1'!O23,0,FringeRate_Y3_Faculty,FringeRate_Y3_Faculty,FringeRate_Y3_Classified,FringeRate_Y3_LTE)))</f>
        <v>0</v>
      </c>
      <c r="AN23" s="815"/>
      <c r="AO23" s="832">
        <f t="shared" si="2"/>
        <v>0</v>
      </c>
      <c r="AP23" s="833"/>
      <c r="AQ23" s="483">
        <f t="shared" si="3"/>
        <v>0</v>
      </c>
      <c r="AR23" s="484"/>
      <c r="AS23" s="484"/>
      <c r="AT23" s="485"/>
      <c r="AU23" s="136"/>
      <c r="AV23" s="10"/>
    </row>
    <row r="24" spans="2:48" ht="18" customHeight="1" thickBot="1" x14ac:dyDescent="0.25">
      <c r="B24" s="10"/>
      <c r="C24" s="136"/>
      <c r="D24" s="136"/>
      <c r="E24" s="148" t="s">
        <v>103</v>
      </c>
      <c r="F24" s="730">
        <f>'Budget Period 1'!F24:K24</f>
        <v>0</v>
      </c>
      <c r="G24" s="731"/>
      <c r="H24" s="731"/>
      <c r="I24" s="731"/>
      <c r="J24" s="731"/>
      <c r="K24" s="732"/>
      <c r="L24" s="736" t="str">
        <f>CHOOSE('Budget Period 1'!L24,"",'Drop-Down_Options'!$B$25,'Drop-Down_Options'!$B$26,'Drop-Down_Options'!$B$27,'Drop-Down_Options'!$B$28)</f>
        <v/>
      </c>
      <c r="M24" s="737"/>
      <c r="N24" s="738"/>
      <c r="O24" s="736" t="str">
        <f>CHOOSE('Budget Period 1'!O24,"",'Drop-Down_Options'!$B$35,'Drop-Down_Options'!$B$36,"Classified","LTE")</f>
        <v/>
      </c>
      <c r="P24" s="737"/>
      <c r="Q24" s="737"/>
      <c r="R24" s="737"/>
      <c r="S24" s="737"/>
      <c r="T24" s="738"/>
      <c r="U24" s="742">
        <f>'Budget Period 2'!U24*(1+IF(L24="PI",Data_SalaryInflationRatePI,Data_SalaryInflationRate))</f>
        <v>0</v>
      </c>
      <c r="V24" s="743"/>
      <c r="W24" s="743"/>
      <c r="X24" s="744"/>
      <c r="Y24" s="113">
        <v>1</v>
      </c>
      <c r="Z24" s="117"/>
      <c r="AA24" s="320" t="str">
        <f t="shared" si="0"/>
        <v/>
      </c>
      <c r="AB24" s="390"/>
      <c r="AC24" s="392"/>
      <c r="AD24" s="495"/>
      <c r="AE24" s="496"/>
      <c r="AF24" s="496"/>
      <c r="AG24" s="500">
        <f t="shared" si="1"/>
        <v>0</v>
      </c>
      <c r="AH24" s="501"/>
      <c r="AI24" s="483">
        <f>(IF(OR('Budget Period 1'!L24&lt;2,'Budget Period 1'!O24&lt;2),0,IF(OR('Budget Period 1'!O24=4,'Budget Period 1'!O24=5),U24*2080/12*AB24*AD24,(U24/(CHOOSE('Budget Period 1'!O24,0,9,12,0,0))*AB24*AD24))))</f>
        <v>0</v>
      </c>
      <c r="AJ24" s="484"/>
      <c r="AK24" s="484"/>
      <c r="AL24" s="499"/>
      <c r="AM24" s="814">
        <f>IF(OR('Budget Period 1'!L24&lt;2,'Budget Period 1'!O24&lt;2),0,IF('Budget Period 1'!L24=4,FringeRate_Y3_PostDoc,CHOOSE('Budget Period 1'!O24,0,FringeRate_Y3_Faculty,FringeRate_Y3_Faculty,FringeRate_Y3_Classified,FringeRate_Y3_LTE)))</f>
        <v>0</v>
      </c>
      <c r="AN24" s="815"/>
      <c r="AO24" s="832">
        <f t="shared" si="2"/>
        <v>0</v>
      </c>
      <c r="AP24" s="833"/>
      <c r="AQ24" s="483">
        <f t="shared" si="3"/>
        <v>0</v>
      </c>
      <c r="AR24" s="484"/>
      <c r="AS24" s="484"/>
      <c r="AT24" s="485"/>
      <c r="AU24" s="136"/>
      <c r="AV24" s="10"/>
    </row>
    <row r="25" spans="2:48" ht="18" customHeight="1" thickBot="1" x14ac:dyDescent="0.25">
      <c r="B25" s="10"/>
      <c r="C25" s="136"/>
      <c r="D25" s="136"/>
      <c r="E25" s="148" t="s">
        <v>104</v>
      </c>
      <c r="F25" s="730">
        <f>'Budget Period 1'!F25:K25</f>
        <v>0</v>
      </c>
      <c r="G25" s="731"/>
      <c r="H25" s="731"/>
      <c r="I25" s="731"/>
      <c r="J25" s="731"/>
      <c r="K25" s="732"/>
      <c r="L25" s="736" t="str">
        <f>CHOOSE('Budget Period 1'!L25,"",'Drop-Down_Options'!$B$25,'Drop-Down_Options'!$B$26,'Drop-Down_Options'!$B$27,'Drop-Down_Options'!$B$28)</f>
        <v/>
      </c>
      <c r="M25" s="737"/>
      <c r="N25" s="738"/>
      <c r="O25" s="736" t="str">
        <f>CHOOSE('Budget Period 1'!O25,"",'Drop-Down_Options'!$B$35,'Drop-Down_Options'!$B$36,"Classified","LTE")</f>
        <v/>
      </c>
      <c r="P25" s="737"/>
      <c r="Q25" s="737"/>
      <c r="R25" s="737"/>
      <c r="S25" s="737"/>
      <c r="T25" s="738"/>
      <c r="U25" s="742">
        <f>'Budget Period 2'!U25*(1+IF(L25="PI",Data_SalaryInflationRatePI,Data_SalaryInflationRate))</f>
        <v>0</v>
      </c>
      <c r="V25" s="743"/>
      <c r="W25" s="743"/>
      <c r="X25" s="744"/>
      <c r="Y25" s="113">
        <v>1</v>
      </c>
      <c r="Z25" s="117"/>
      <c r="AA25" s="320" t="str">
        <f t="shared" si="0"/>
        <v/>
      </c>
      <c r="AB25" s="390"/>
      <c r="AC25" s="392"/>
      <c r="AD25" s="495"/>
      <c r="AE25" s="496"/>
      <c r="AF25" s="496"/>
      <c r="AG25" s="500">
        <f t="shared" si="1"/>
        <v>0</v>
      </c>
      <c r="AH25" s="501"/>
      <c r="AI25" s="483">
        <f>(IF(OR('Budget Period 1'!L25&lt;2,'Budget Period 1'!O25&lt;2),0,IF(OR('Budget Period 1'!O25=4,'Budget Period 1'!O25=5),U25*2080/12*AB25*AD25,(U25/(CHOOSE('Budget Period 1'!O25,0,9,12,0,0))*AB25*AD25))))</f>
        <v>0</v>
      </c>
      <c r="AJ25" s="484"/>
      <c r="AK25" s="484"/>
      <c r="AL25" s="499"/>
      <c r="AM25" s="814">
        <f>IF(OR('Budget Period 1'!L25&lt;2,'Budget Period 1'!O25&lt;2),0,IF('Budget Period 1'!L25=4,FringeRate_Y3_PostDoc,CHOOSE('Budget Period 1'!O25,0,FringeRate_Y3_Faculty,FringeRate_Y3_Faculty,FringeRate_Y3_Classified,FringeRate_Y3_LTE)))</f>
        <v>0</v>
      </c>
      <c r="AN25" s="815"/>
      <c r="AO25" s="832">
        <f t="shared" si="2"/>
        <v>0</v>
      </c>
      <c r="AP25" s="833"/>
      <c r="AQ25" s="483">
        <f t="shared" si="3"/>
        <v>0</v>
      </c>
      <c r="AR25" s="484"/>
      <c r="AS25" s="484"/>
      <c r="AT25" s="485"/>
      <c r="AU25" s="136"/>
      <c r="AV25" s="10"/>
    </row>
    <row r="26" spans="2:48" ht="18" customHeight="1" thickBot="1" x14ac:dyDescent="0.25">
      <c r="B26" s="10"/>
      <c r="C26" s="136"/>
      <c r="D26" s="136"/>
      <c r="E26" s="148" t="s">
        <v>105</v>
      </c>
      <c r="F26" s="730">
        <f>'Budget Period 1'!F26:K26</f>
        <v>0</v>
      </c>
      <c r="G26" s="731"/>
      <c r="H26" s="731"/>
      <c r="I26" s="731"/>
      <c r="J26" s="731"/>
      <c r="K26" s="732"/>
      <c r="L26" s="736" t="str">
        <f>CHOOSE('Budget Period 1'!L26,"",'Drop-Down_Options'!$B$25,'Drop-Down_Options'!$B$26,'Drop-Down_Options'!$B$27,'Drop-Down_Options'!$B$28)</f>
        <v/>
      </c>
      <c r="M26" s="737"/>
      <c r="N26" s="738"/>
      <c r="O26" s="736" t="str">
        <f>CHOOSE('Budget Period 1'!O26,"",'Drop-Down_Options'!$B$35,'Drop-Down_Options'!$B$36,"Classified","LTE")</f>
        <v/>
      </c>
      <c r="P26" s="737"/>
      <c r="Q26" s="737"/>
      <c r="R26" s="737"/>
      <c r="S26" s="737"/>
      <c r="T26" s="738"/>
      <c r="U26" s="742">
        <f>'Budget Period 2'!U26*(1+IF(L26="PI",Data_SalaryInflationRatePI,Data_SalaryInflationRate))</f>
        <v>0</v>
      </c>
      <c r="V26" s="743"/>
      <c r="W26" s="743"/>
      <c r="X26" s="744"/>
      <c r="Y26" s="113">
        <v>1</v>
      </c>
      <c r="Z26" s="117"/>
      <c r="AA26" s="320" t="str">
        <f t="shared" si="0"/>
        <v/>
      </c>
      <c r="AB26" s="390"/>
      <c r="AC26" s="392"/>
      <c r="AD26" s="495"/>
      <c r="AE26" s="496"/>
      <c r="AF26" s="496"/>
      <c r="AG26" s="500">
        <f t="shared" si="1"/>
        <v>0</v>
      </c>
      <c r="AH26" s="501"/>
      <c r="AI26" s="483">
        <f>(IF(OR('Budget Period 1'!L26&lt;2,'Budget Period 1'!O26&lt;2),0,IF(OR('Budget Period 1'!O26=4,'Budget Period 1'!O26=5),U26*2080/12*AB26*AD26,(U26/(CHOOSE('Budget Period 1'!O26,0,9,12,0,0))*AB26*AD26))))</f>
        <v>0</v>
      </c>
      <c r="AJ26" s="484"/>
      <c r="AK26" s="484"/>
      <c r="AL26" s="499"/>
      <c r="AM26" s="814">
        <f>IF(OR('Budget Period 1'!L26&lt;2,'Budget Period 1'!O26&lt;2),0,IF('Budget Period 1'!L26=4,FringeRate_Y3_PostDoc,CHOOSE('Budget Period 1'!O26,0,FringeRate_Y3_Faculty,FringeRate_Y3_Faculty,FringeRate_Y3_Classified,FringeRate_Y3_LTE)))</f>
        <v>0</v>
      </c>
      <c r="AN26" s="815"/>
      <c r="AO26" s="832">
        <f t="shared" si="2"/>
        <v>0</v>
      </c>
      <c r="AP26" s="833"/>
      <c r="AQ26" s="483">
        <f t="shared" si="3"/>
        <v>0</v>
      </c>
      <c r="AR26" s="484"/>
      <c r="AS26" s="484"/>
      <c r="AT26" s="485"/>
      <c r="AU26" s="136"/>
      <c r="AV26" s="10"/>
    </row>
    <row r="27" spans="2:48" ht="18" customHeight="1" thickBot="1" x14ac:dyDescent="0.25">
      <c r="B27" s="10"/>
      <c r="C27" s="136"/>
      <c r="D27" s="136"/>
      <c r="E27" s="148" t="s">
        <v>106</v>
      </c>
      <c r="F27" s="730">
        <f>'Budget Period 1'!F27:K27</f>
        <v>0</v>
      </c>
      <c r="G27" s="731"/>
      <c r="H27" s="731"/>
      <c r="I27" s="731"/>
      <c r="J27" s="731"/>
      <c r="K27" s="732"/>
      <c r="L27" s="736" t="str">
        <f>CHOOSE('Budget Period 1'!L27,"",'Drop-Down_Options'!$B$25,'Drop-Down_Options'!$B$26,'Drop-Down_Options'!$B$27,'Drop-Down_Options'!$B$28)</f>
        <v/>
      </c>
      <c r="M27" s="737"/>
      <c r="N27" s="738"/>
      <c r="O27" s="736" t="str">
        <f>CHOOSE('Budget Period 1'!O27,"",'Drop-Down_Options'!$B$35,'Drop-Down_Options'!$B$36,"Classified","LTE")</f>
        <v/>
      </c>
      <c r="P27" s="737"/>
      <c r="Q27" s="737"/>
      <c r="R27" s="737"/>
      <c r="S27" s="737"/>
      <c r="T27" s="738"/>
      <c r="U27" s="742">
        <f>'Budget Period 2'!U27*(1+IF(L27="PI",Data_SalaryInflationRatePI,Data_SalaryInflationRate))</f>
        <v>0</v>
      </c>
      <c r="V27" s="743"/>
      <c r="W27" s="743"/>
      <c r="X27" s="744"/>
      <c r="Y27" s="113">
        <v>1</v>
      </c>
      <c r="Z27" s="117"/>
      <c r="AA27" s="320" t="str">
        <f t="shared" si="0"/>
        <v/>
      </c>
      <c r="AB27" s="390"/>
      <c r="AC27" s="392"/>
      <c r="AD27" s="495"/>
      <c r="AE27" s="496"/>
      <c r="AF27" s="496"/>
      <c r="AG27" s="500">
        <f t="shared" si="1"/>
        <v>0</v>
      </c>
      <c r="AH27" s="501"/>
      <c r="AI27" s="483">
        <f>(IF(OR('Budget Period 1'!L27&lt;2,'Budget Period 1'!O27&lt;2),0,IF(OR('Budget Period 1'!O27=4,'Budget Period 1'!O27=5),U27*2080/12*AB27*AD27,(U27/(CHOOSE('Budget Period 1'!O27,0,9,12,0,0))*AB27*AD27))))</f>
        <v>0</v>
      </c>
      <c r="AJ27" s="484"/>
      <c r="AK27" s="484"/>
      <c r="AL27" s="499"/>
      <c r="AM27" s="814">
        <f>IF(OR('Budget Period 1'!L27&lt;2,'Budget Period 1'!O27&lt;2),0,IF('Budget Period 1'!L27=4,FringeRate_Y3_PostDoc,CHOOSE('Budget Period 1'!O27,0,FringeRate_Y3_Faculty,FringeRate_Y3_Faculty,FringeRate_Y3_Classified,FringeRate_Y3_LTE)))</f>
        <v>0</v>
      </c>
      <c r="AN27" s="815"/>
      <c r="AO27" s="832">
        <f t="shared" si="2"/>
        <v>0</v>
      </c>
      <c r="AP27" s="833"/>
      <c r="AQ27" s="483">
        <f t="shared" si="3"/>
        <v>0</v>
      </c>
      <c r="AR27" s="484"/>
      <c r="AS27" s="484"/>
      <c r="AT27" s="485"/>
      <c r="AU27" s="136"/>
      <c r="AV27" s="10"/>
    </row>
    <row r="28" spans="2:48" ht="18" customHeight="1" thickBot="1" x14ac:dyDescent="0.25">
      <c r="B28" s="10"/>
      <c r="C28" s="136"/>
      <c r="D28" s="136"/>
      <c r="E28" s="148" t="s">
        <v>107</v>
      </c>
      <c r="F28" s="730">
        <f>'Budget Period 1'!F28:K28</f>
        <v>0</v>
      </c>
      <c r="G28" s="731"/>
      <c r="H28" s="731"/>
      <c r="I28" s="731"/>
      <c r="J28" s="731"/>
      <c r="K28" s="732"/>
      <c r="L28" s="736" t="str">
        <f>CHOOSE('Budget Period 1'!L28,"",'Drop-Down_Options'!$B$25,'Drop-Down_Options'!$B$26,'Drop-Down_Options'!$B$27,'Drop-Down_Options'!$B$28)</f>
        <v/>
      </c>
      <c r="M28" s="737"/>
      <c r="N28" s="738"/>
      <c r="O28" s="736" t="str">
        <f>CHOOSE('Budget Period 1'!O28,"",'Drop-Down_Options'!$B$35,'Drop-Down_Options'!$B$36,"Classified","LTE")</f>
        <v/>
      </c>
      <c r="P28" s="737"/>
      <c r="Q28" s="737"/>
      <c r="R28" s="737"/>
      <c r="S28" s="737"/>
      <c r="T28" s="738"/>
      <c r="U28" s="742">
        <f>'Budget Period 2'!U28*(1+IF(L28="PI",Data_SalaryInflationRatePI,Data_SalaryInflationRate))</f>
        <v>0</v>
      </c>
      <c r="V28" s="743"/>
      <c r="W28" s="743"/>
      <c r="X28" s="744"/>
      <c r="Y28" s="113">
        <v>1</v>
      </c>
      <c r="Z28" s="117"/>
      <c r="AA28" s="320" t="str">
        <f t="shared" si="0"/>
        <v/>
      </c>
      <c r="AB28" s="390"/>
      <c r="AC28" s="392"/>
      <c r="AD28" s="495"/>
      <c r="AE28" s="496"/>
      <c r="AF28" s="496"/>
      <c r="AG28" s="500">
        <f t="shared" si="1"/>
        <v>0</v>
      </c>
      <c r="AH28" s="501"/>
      <c r="AI28" s="483">
        <f>(IF(OR('Budget Period 1'!L28&lt;2,'Budget Period 1'!O28&lt;2),0,IF(OR('Budget Period 1'!O28=4,'Budget Period 1'!O28=5),U28*2080/12*AB28*AD28,(U28/(CHOOSE('Budget Period 1'!O28,0,9,12,0,0))*AB28*AD28))))</f>
        <v>0</v>
      </c>
      <c r="AJ28" s="484"/>
      <c r="AK28" s="484"/>
      <c r="AL28" s="499"/>
      <c r="AM28" s="814">
        <f>IF(OR('Budget Period 1'!L28&lt;2,'Budget Period 1'!O28&lt;2),0,IF('Budget Period 1'!L28=4,FringeRate_Y3_PostDoc,CHOOSE('Budget Period 1'!O28,0,FringeRate_Y3_Faculty,FringeRate_Y3_Faculty,FringeRate_Y3_Classified,FringeRate_Y3_LTE)))</f>
        <v>0</v>
      </c>
      <c r="AN28" s="815"/>
      <c r="AO28" s="832">
        <f t="shared" si="2"/>
        <v>0</v>
      </c>
      <c r="AP28" s="833"/>
      <c r="AQ28" s="483">
        <f t="shared" si="3"/>
        <v>0</v>
      </c>
      <c r="AR28" s="484"/>
      <c r="AS28" s="484"/>
      <c r="AT28" s="485"/>
      <c r="AU28" s="136"/>
      <c r="AV28" s="10"/>
    </row>
    <row r="29" spans="2:48" ht="18" customHeight="1" thickBot="1" x14ac:dyDescent="0.25">
      <c r="B29" s="10"/>
      <c r="C29" s="136"/>
      <c r="D29" s="136"/>
      <c r="E29" s="148" t="s">
        <v>108</v>
      </c>
      <c r="F29" s="730">
        <f>'Budget Period 1'!F29:K29</f>
        <v>0</v>
      </c>
      <c r="G29" s="731"/>
      <c r="H29" s="731"/>
      <c r="I29" s="731"/>
      <c r="J29" s="731"/>
      <c r="K29" s="732"/>
      <c r="L29" s="736" t="str">
        <f>CHOOSE('Budget Period 1'!L29,"",'Drop-Down_Options'!$B$25,'Drop-Down_Options'!$B$26,'Drop-Down_Options'!$B$27,'Drop-Down_Options'!$B$28)</f>
        <v/>
      </c>
      <c r="M29" s="737"/>
      <c r="N29" s="738"/>
      <c r="O29" s="736" t="str">
        <f>CHOOSE('Budget Period 1'!O29,"",'Drop-Down_Options'!$B$35,'Drop-Down_Options'!$B$36,"Classified","LTE")</f>
        <v/>
      </c>
      <c r="P29" s="737"/>
      <c r="Q29" s="737"/>
      <c r="R29" s="737"/>
      <c r="S29" s="737"/>
      <c r="T29" s="738"/>
      <c r="U29" s="742">
        <f>'Budget Period 2'!U29*(1+IF(L29="PI",Data_SalaryInflationRatePI,Data_SalaryInflationRate))</f>
        <v>0</v>
      </c>
      <c r="V29" s="743"/>
      <c r="W29" s="743"/>
      <c r="X29" s="744"/>
      <c r="Y29" s="113">
        <v>1</v>
      </c>
      <c r="Z29" s="117"/>
      <c r="AA29" s="320" t="str">
        <f t="shared" si="0"/>
        <v/>
      </c>
      <c r="AB29" s="390"/>
      <c r="AC29" s="392"/>
      <c r="AD29" s="495"/>
      <c r="AE29" s="496"/>
      <c r="AF29" s="496"/>
      <c r="AG29" s="500">
        <f t="shared" si="1"/>
        <v>0</v>
      </c>
      <c r="AH29" s="501"/>
      <c r="AI29" s="483">
        <f>(IF(OR('Budget Period 1'!L29&lt;2,'Budget Period 1'!O29&lt;2),0,IF(OR('Budget Period 1'!O29=4,'Budget Period 1'!O29=5),U29*2080/12*AB29*AD29,(U29/(CHOOSE('Budget Period 1'!O29,0,9,12,0,0))*AB29*AD29))))</f>
        <v>0</v>
      </c>
      <c r="AJ29" s="484"/>
      <c r="AK29" s="484"/>
      <c r="AL29" s="499"/>
      <c r="AM29" s="814">
        <f>IF(OR('Budget Period 1'!L29&lt;2,'Budget Period 1'!O29&lt;2),0,IF('Budget Period 1'!L29=4,FringeRate_Y3_PostDoc,CHOOSE('Budget Period 1'!O29,0,FringeRate_Y3_Faculty,FringeRate_Y3_Faculty,FringeRate_Y3_Classified,FringeRate_Y3_LTE)))</f>
        <v>0</v>
      </c>
      <c r="AN29" s="815"/>
      <c r="AO29" s="832">
        <f t="shared" si="2"/>
        <v>0</v>
      </c>
      <c r="AP29" s="833"/>
      <c r="AQ29" s="483">
        <f t="shared" si="3"/>
        <v>0</v>
      </c>
      <c r="AR29" s="484"/>
      <c r="AS29" s="484"/>
      <c r="AT29" s="485"/>
      <c r="AU29" s="136"/>
      <c r="AV29" s="10"/>
    </row>
    <row r="30" spans="2:48" ht="18" customHeight="1" thickBot="1" x14ac:dyDescent="0.25">
      <c r="B30" s="10"/>
      <c r="C30" s="136"/>
      <c r="D30" s="136"/>
      <c r="E30" s="148" t="s">
        <v>109</v>
      </c>
      <c r="F30" s="745">
        <f>'Budget Period 1'!F30:K30</f>
        <v>0</v>
      </c>
      <c r="G30" s="746"/>
      <c r="H30" s="746"/>
      <c r="I30" s="746"/>
      <c r="J30" s="746"/>
      <c r="K30" s="747"/>
      <c r="L30" s="748" t="str">
        <f>CHOOSE('Budget Period 1'!L30,"",'Drop-Down_Options'!$B$25,'Drop-Down_Options'!$B$26,'Drop-Down_Options'!$B$27,'Drop-Down_Options'!$B$28)</f>
        <v/>
      </c>
      <c r="M30" s="749"/>
      <c r="N30" s="750"/>
      <c r="O30" s="748" t="str">
        <f>CHOOSE('Budget Period 1'!O30,"",'Drop-Down_Options'!$B$35,'Drop-Down_Options'!$B$36,"Classified","LTE")</f>
        <v/>
      </c>
      <c r="P30" s="749"/>
      <c r="Q30" s="749"/>
      <c r="R30" s="749"/>
      <c r="S30" s="749"/>
      <c r="T30" s="750"/>
      <c r="U30" s="751">
        <f>'Budget Period 2'!U30*(1+IF(L30="PI",Data_SalaryInflationRatePI,Data_SalaryInflationRate))</f>
        <v>0</v>
      </c>
      <c r="V30" s="752"/>
      <c r="W30" s="752"/>
      <c r="X30" s="753"/>
      <c r="Y30" s="114">
        <v>1</v>
      </c>
      <c r="Z30" s="119"/>
      <c r="AA30" s="320" t="str">
        <f t="shared" si="0"/>
        <v/>
      </c>
      <c r="AB30" s="581"/>
      <c r="AC30" s="582"/>
      <c r="AD30" s="528"/>
      <c r="AE30" s="529"/>
      <c r="AF30" s="529"/>
      <c r="AG30" s="583">
        <f t="shared" si="1"/>
        <v>0</v>
      </c>
      <c r="AH30" s="584"/>
      <c r="AI30" s="506">
        <f>(IF(OR('Budget Period 1'!L30&lt;2,'Budget Period 1'!O30&lt;2),0,IF(OR('Budget Period 1'!O30=4,'Budget Period 1'!O30=5),U30*2080/12*AB30*AD30,(U30/(CHOOSE('Budget Period 1'!O30,0,9,12,0,0))*AB30*AD30))))</f>
        <v>0</v>
      </c>
      <c r="AJ30" s="507"/>
      <c r="AK30" s="507"/>
      <c r="AL30" s="530"/>
      <c r="AM30" s="816">
        <f>IF(OR('Budget Period 1'!L30&lt;2,'Budget Period 1'!O30&lt;2),0,IF('Budget Period 1'!L30=4,FringeRate_Y3_PostDoc,CHOOSE('Budget Period 1'!O30,0,FringeRate_Y3_Faculty,FringeRate_Y3_Faculty,FringeRate_Y3_Classified,FringeRate_Y3_LTE)))</f>
        <v>0</v>
      </c>
      <c r="AN30" s="817"/>
      <c r="AO30" s="818">
        <f t="shared" si="2"/>
        <v>0</v>
      </c>
      <c r="AP30" s="819"/>
      <c r="AQ30" s="506">
        <f t="shared" si="3"/>
        <v>0</v>
      </c>
      <c r="AR30" s="507"/>
      <c r="AS30" s="507"/>
      <c r="AT30" s="508"/>
      <c r="AU30" s="136"/>
      <c r="AV30" s="10"/>
    </row>
    <row r="31" spans="2:48" ht="13.5" thickBot="1" x14ac:dyDescent="0.25">
      <c r="B31" s="10"/>
      <c r="C31" s="136"/>
      <c r="D31" s="136"/>
      <c r="E31" s="136"/>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0"/>
    </row>
    <row r="32" spans="2:48" ht="13.5" thickBot="1" x14ac:dyDescent="0.25">
      <c r="B32" s="10"/>
      <c r="C32" s="149"/>
      <c r="D32" s="150"/>
      <c r="E32" s="150" t="s">
        <v>110</v>
      </c>
      <c r="F32" s="150"/>
      <c r="G32" s="150"/>
      <c r="H32" s="150"/>
      <c r="I32" s="150"/>
      <c r="J32" s="150"/>
      <c r="K32" s="150"/>
      <c r="L32" s="150"/>
      <c r="M32" s="150"/>
      <c r="N32" s="150"/>
      <c r="O32" s="150"/>
      <c r="P32" s="150"/>
      <c r="Q32" s="150"/>
      <c r="R32" s="150"/>
      <c r="S32" s="150"/>
      <c r="T32" s="150"/>
      <c r="U32" s="150"/>
      <c r="V32" s="150"/>
      <c r="W32" s="150"/>
      <c r="X32" s="150"/>
      <c r="Y32" s="150"/>
      <c r="Z32" s="150"/>
      <c r="AA32" s="150"/>
      <c r="AB32" s="150"/>
      <c r="AC32" s="150"/>
      <c r="AD32" s="150"/>
      <c r="AE32" s="150"/>
      <c r="AF32" s="150"/>
      <c r="AG32" s="150"/>
      <c r="AH32" s="150"/>
      <c r="AI32" s="820">
        <f>SUM(AI11:AL30)</f>
        <v>0</v>
      </c>
      <c r="AJ32" s="821"/>
      <c r="AK32" s="821"/>
      <c r="AL32" s="822"/>
      <c r="AM32" s="153"/>
      <c r="AN32" s="153"/>
      <c r="AO32" s="820">
        <f>SUM(AO11:AP30)</f>
        <v>0</v>
      </c>
      <c r="AP32" s="821"/>
      <c r="AQ32" s="820">
        <f>SUM(AQ11:AT30)</f>
        <v>0</v>
      </c>
      <c r="AR32" s="821"/>
      <c r="AS32" s="821"/>
      <c r="AT32" s="822"/>
      <c r="AU32" s="152"/>
      <c r="AV32" s="10"/>
    </row>
    <row r="33" spans="2:48" x14ac:dyDescent="0.2">
      <c r="B33" s="10"/>
      <c r="C33" s="136"/>
      <c r="D33" s="136"/>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0"/>
    </row>
    <row r="34" spans="2:48" ht="13.5" thickBot="1" x14ac:dyDescent="0.25">
      <c r="B34" s="10"/>
      <c r="C34" s="136"/>
      <c r="D34" s="141" t="s">
        <v>134</v>
      </c>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0"/>
    </row>
    <row r="35" spans="2:48" ht="28.5" customHeight="1" thickBot="1" x14ac:dyDescent="0.25">
      <c r="B35" s="10"/>
      <c r="C35" s="136"/>
      <c r="D35" s="136"/>
      <c r="E35" s="136"/>
      <c r="F35" s="521" t="s">
        <v>427</v>
      </c>
      <c r="G35" s="494"/>
      <c r="H35" s="494"/>
      <c r="I35" s="494"/>
      <c r="J35" s="494"/>
      <c r="K35" s="494"/>
      <c r="L35" s="494"/>
      <c r="M35" s="494"/>
      <c r="N35" s="494"/>
      <c r="O35" s="494"/>
      <c r="P35" s="494"/>
      <c r="Q35" s="494"/>
      <c r="R35" s="494" t="s">
        <v>119</v>
      </c>
      <c r="S35" s="494"/>
      <c r="T35" s="494" t="s">
        <v>122</v>
      </c>
      <c r="U35" s="494"/>
      <c r="V35" s="494"/>
      <c r="W35" s="494"/>
      <c r="X35" s="494"/>
      <c r="Y35" s="494" t="s">
        <v>121</v>
      </c>
      <c r="Z35" s="494"/>
      <c r="AA35" s="494"/>
      <c r="AB35" s="494" t="s">
        <v>499</v>
      </c>
      <c r="AC35" s="494"/>
      <c r="AD35" s="531"/>
      <c r="AE35" s="136"/>
      <c r="AF35" s="521" t="s">
        <v>118</v>
      </c>
      <c r="AG35" s="494"/>
      <c r="AH35" s="494"/>
      <c r="AI35" s="493" t="s">
        <v>123</v>
      </c>
      <c r="AJ35" s="494"/>
      <c r="AK35" s="494"/>
      <c r="AL35" s="494"/>
      <c r="AM35" s="493" t="s">
        <v>124</v>
      </c>
      <c r="AN35" s="494"/>
      <c r="AO35" s="493" t="s">
        <v>125</v>
      </c>
      <c r="AP35" s="494"/>
      <c r="AQ35" s="493" t="s">
        <v>126</v>
      </c>
      <c r="AR35" s="494"/>
      <c r="AS35" s="494"/>
      <c r="AT35" s="531"/>
      <c r="AU35" s="136"/>
      <c r="AV35" s="10"/>
    </row>
    <row r="36" spans="2:48" ht="20.100000000000001" customHeight="1" x14ac:dyDescent="0.2">
      <c r="B36" s="10"/>
      <c r="C36" s="136"/>
      <c r="D36" s="136"/>
      <c r="E36" s="341" t="s">
        <v>91</v>
      </c>
      <c r="F36" s="847"/>
      <c r="G36" s="848"/>
      <c r="H36" s="848"/>
      <c r="I36" s="848"/>
      <c r="J36" s="848"/>
      <c r="K36" s="848"/>
      <c r="L36" s="848"/>
      <c r="M36" s="848"/>
      <c r="N36" s="848"/>
      <c r="O36" s="848"/>
      <c r="P36" s="848"/>
      <c r="Q36" s="848"/>
      <c r="R36" s="848"/>
      <c r="S36" s="848"/>
      <c r="T36" s="848"/>
      <c r="U36" s="848"/>
      <c r="V36" s="848"/>
      <c r="W36" s="848"/>
      <c r="X36" s="848"/>
      <c r="Y36" s="848"/>
      <c r="Z36" s="848"/>
      <c r="AA36" s="849"/>
      <c r="AB36" s="708"/>
      <c r="AC36" s="709"/>
      <c r="AD36" s="710"/>
      <c r="AE36" s="136"/>
      <c r="AF36" s="469">
        <f>IF(OR(AB36="",Calc!F65=1),0,(AB36*TuitionRemission_GradAssistants_Y3)/IF(Calc!F65&lt;=5,1,2))</f>
        <v>0</v>
      </c>
      <c r="AG36" s="470"/>
      <c r="AH36" s="471"/>
      <c r="AI36" s="805">
        <f>IF(OR(Calc!D65=1,Calc!E65=1,Calc!F65=1),0,Calc!J65*AB36)</f>
        <v>0</v>
      </c>
      <c r="AJ36" s="806"/>
      <c r="AK36" s="806"/>
      <c r="AL36" s="823"/>
      <c r="AM36" s="826">
        <f>IF(AB36&gt;0,FringeRate_Y3_GradStudent,0)</f>
        <v>0</v>
      </c>
      <c r="AN36" s="827"/>
      <c r="AO36" s="805">
        <f>AM36*AI36</f>
        <v>0</v>
      </c>
      <c r="AP36" s="823"/>
      <c r="AQ36" s="805">
        <f>R36*T36+AC36+AF36+AI36+AO36</f>
        <v>0</v>
      </c>
      <c r="AR36" s="806"/>
      <c r="AS36" s="806"/>
      <c r="AT36" s="807"/>
      <c r="AU36" s="136"/>
      <c r="AV36" s="10"/>
    </row>
    <row r="37" spans="2:48" ht="20.100000000000001" customHeight="1" x14ac:dyDescent="0.2">
      <c r="B37" s="10"/>
      <c r="C37" s="136"/>
      <c r="D37" s="136"/>
      <c r="E37" s="341" t="s">
        <v>92</v>
      </c>
      <c r="F37" s="844"/>
      <c r="G37" s="845"/>
      <c r="H37" s="845"/>
      <c r="I37" s="845"/>
      <c r="J37" s="845"/>
      <c r="K37" s="845"/>
      <c r="L37" s="845"/>
      <c r="M37" s="845"/>
      <c r="N37" s="845"/>
      <c r="O37" s="845"/>
      <c r="P37" s="845"/>
      <c r="Q37" s="845"/>
      <c r="R37" s="845"/>
      <c r="S37" s="845"/>
      <c r="T37" s="845"/>
      <c r="U37" s="845"/>
      <c r="V37" s="845"/>
      <c r="W37" s="845"/>
      <c r="X37" s="845"/>
      <c r="Y37" s="845"/>
      <c r="Z37" s="845"/>
      <c r="AA37" s="846"/>
      <c r="AB37" s="535"/>
      <c r="AC37" s="536"/>
      <c r="AD37" s="537"/>
      <c r="AE37" s="136"/>
      <c r="AF37" s="472">
        <f>IF(OR(AB37="",Calc!F66=1),0,(AB37*TuitionRemission_GradAssistants_Y3)/IF(Calc!F66&lt;=5,1,2))</f>
        <v>0</v>
      </c>
      <c r="AG37" s="473"/>
      <c r="AH37" s="474"/>
      <c r="AI37" s="808">
        <f>IF(OR(Calc!D66=1,Calc!E66=1,Calc!F66=1),0,Calc!J66*AB37)</f>
        <v>0</v>
      </c>
      <c r="AJ37" s="809"/>
      <c r="AK37" s="809"/>
      <c r="AL37" s="824"/>
      <c r="AM37" s="828">
        <f>IF(AB37&gt;0,FringeRate_Y3_GradStudent,0)</f>
        <v>0</v>
      </c>
      <c r="AN37" s="829"/>
      <c r="AO37" s="808">
        <f t="shared" ref="AO37:AO40" si="4">AM37*AI37</f>
        <v>0</v>
      </c>
      <c r="AP37" s="824"/>
      <c r="AQ37" s="808">
        <f t="shared" ref="AQ37:AQ40" si="5">R37*T37+AC37+AF37+AI37+AO37</f>
        <v>0</v>
      </c>
      <c r="AR37" s="809"/>
      <c r="AS37" s="809"/>
      <c r="AT37" s="810"/>
      <c r="AU37" s="136"/>
      <c r="AV37" s="10"/>
    </row>
    <row r="38" spans="2:48" ht="20.100000000000001" customHeight="1" x14ac:dyDescent="0.2">
      <c r="B38" s="10"/>
      <c r="C38" s="136"/>
      <c r="D38" s="136"/>
      <c r="E38" s="341" t="s">
        <v>93</v>
      </c>
      <c r="F38" s="844"/>
      <c r="G38" s="845"/>
      <c r="H38" s="845"/>
      <c r="I38" s="845"/>
      <c r="J38" s="845"/>
      <c r="K38" s="845"/>
      <c r="L38" s="845"/>
      <c r="M38" s="845"/>
      <c r="N38" s="845"/>
      <c r="O38" s="845"/>
      <c r="P38" s="845"/>
      <c r="Q38" s="845"/>
      <c r="R38" s="845"/>
      <c r="S38" s="845"/>
      <c r="T38" s="845"/>
      <c r="U38" s="845"/>
      <c r="V38" s="845"/>
      <c r="W38" s="845"/>
      <c r="X38" s="845"/>
      <c r="Y38" s="845"/>
      <c r="Z38" s="845"/>
      <c r="AA38" s="846"/>
      <c r="AB38" s="535"/>
      <c r="AC38" s="536"/>
      <c r="AD38" s="537"/>
      <c r="AE38" s="136"/>
      <c r="AF38" s="472">
        <f>IF(OR(AB38="",Calc!F67=1),0,(AB38*TuitionRemission_GradAssistants_Y3)/IF(Calc!F67&lt;=5,1,2))</f>
        <v>0</v>
      </c>
      <c r="AG38" s="473"/>
      <c r="AH38" s="474"/>
      <c r="AI38" s="808">
        <f>IF(OR(Calc!D67=1,Calc!E67=1,Calc!F67=1),0,Calc!J67*AB38)</f>
        <v>0</v>
      </c>
      <c r="AJ38" s="809"/>
      <c r="AK38" s="809"/>
      <c r="AL38" s="824"/>
      <c r="AM38" s="828">
        <f>IF(AB38&gt;0,FringeRate_Y3_GradStudent,0)</f>
        <v>0</v>
      </c>
      <c r="AN38" s="829"/>
      <c r="AO38" s="808">
        <f t="shared" si="4"/>
        <v>0</v>
      </c>
      <c r="AP38" s="824"/>
      <c r="AQ38" s="808">
        <f t="shared" si="5"/>
        <v>0</v>
      </c>
      <c r="AR38" s="809"/>
      <c r="AS38" s="809"/>
      <c r="AT38" s="810"/>
      <c r="AU38" s="136"/>
      <c r="AV38" s="10"/>
    </row>
    <row r="39" spans="2:48" ht="20.100000000000001" customHeight="1" x14ac:dyDescent="0.2">
      <c r="B39" s="10"/>
      <c r="C39" s="136"/>
      <c r="D39" s="136"/>
      <c r="E39" s="341" t="s">
        <v>94</v>
      </c>
      <c r="F39" s="844"/>
      <c r="G39" s="845"/>
      <c r="H39" s="845"/>
      <c r="I39" s="845"/>
      <c r="J39" s="845"/>
      <c r="K39" s="845"/>
      <c r="L39" s="845"/>
      <c r="M39" s="845"/>
      <c r="N39" s="845"/>
      <c r="O39" s="845"/>
      <c r="P39" s="845"/>
      <c r="Q39" s="845"/>
      <c r="R39" s="845"/>
      <c r="S39" s="845"/>
      <c r="T39" s="845"/>
      <c r="U39" s="845"/>
      <c r="V39" s="845"/>
      <c r="W39" s="845"/>
      <c r="X39" s="845"/>
      <c r="Y39" s="845"/>
      <c r="Z39" s="845"/>
      <c r="AA39" s="846"/>
      <c r="AB39" s="535"/>
      <c r="AC39" s="536"/>
      <c r="AD39" s="537"/>
      <c r="AE39" s="136"/>
      <c r="AF39" s="472">
        <f>IF(OR(AB39="",Calc!F68=1),0,(AB39*TuitionRemission_GradAssistants_Y3)/IF(Calc!F68&lt;=5,1,2))</f>
        <v>0</v>
      </c>
      <c r="AG39" s="473"/>
      <c r="AH39" s="474"/>
      <c r="AI39" s="808">
        <f>IF(OR(Calc!D68=1,Calc!E68=1,Calc!F68=1),0,Calc!J68*AB39)</f>
        <v>0</v>
      </c>
      <c r="AJ39" s="809"/>
      <c r="AK39" s="809"/>
      <c r="AL39" s="824"/>
      <c r="AM39" s="828">
        <f>IF(AB39&gt;0,FringeRate_Y3_GradStudent,0)</f>
        <v>0</v>
      </c>
      <c r="AN39" s="829"/>
      <c r="AO39" s="808">
        <f t="shared" si="4"/>
        <v>0</v>
      </c>
      <c r="AP39" s="824"/>
      <c r="AQ39" s="808">
        <f t="shared" si="5"/>
        <v>0</v>
      </c>
      <c r="AR39" s="809"/>
      <c r="AS39" s="809"/>
      <c r="AT39" s="810"/>
      <c r="AU39" s="136"/>
      <c r="AV39" s="10"/>
    </row>
    <row r="40" spans="2:48" ht="20.100000000000001" customHeight="1" thickBot="1" x14ac:dyDescent="0.25">
      <c r="B40" s="10"/>
      <c r="C40" s="136"/>
      <c r="D40" s="136"/>
      <c r="E40" s="341" t="s">
        <v>95</v>
      </c>
      <c r="F40" s="802"/>
      <c r="G40" s="803"/>
      <c r="H40" s="803"/>
      <c r="I40" s="803"/>
      <c r="J40" s="803"/>
      <c r="K40" s="803"/>
      <c r="L40" s="803"/>
      <c r="M40" s="803"/>
      <c r="N40" s="803"/>
      <c r="O40" s="803"/>
      <c r="P40" s="803"/>
      <c r="Q40" s="803"/>
      <c r="R40" s="803"/>
      <c r="S40" s="803"/>
      <c r="T40" s="803"/>
      <c r="U40" s="803"/>
      <c r="V40" s="803"/>
      <c r="W40" s="803"/>
      <c r="X40" s="803"/>
      <c r="Y40" s="803"/>
      <c r="Z40" s="803"/>
      <c r="AA40" s="804"/>
      <c r="AB40" s="711"/>
      <c r="AC40" s="712"/>
      <c r="AD40" s="713"/>
      <c r="AE40" s="136"/>
      <c r="AF40" s="475">
        <f>IF(OR(AB40="",Calc!F69=1),0,(AB40*TuitionRemission_GradAssistants_Y3)/IF(Calc!F69&lt;=5,1,2))</f>
        <v>0</v>
      </c>
      <c r="AG40" s="467"/>
      <c r="AH40" s="466"/>
      <c r="AI40" s="811">
        <f>IF(OR(Calc!D69=1,Calc!E69=1,Calc!F69=1),0,Calc!J69*AB40)</f>
        <v>0</v>
      </c>
      <c r="AJ40" s="812"/>
      <c r="AK40" s="812"/>
      <c r="AL40" s="825"/>
      <c r="AM40" s="830">
        <f>IF(AB40&gt;0,FringeRate_Y3_GradStudent,0)</f>
        <v>0</v>
      </c>
      <c r="AN40" s="831"/>
      <c r="AO40" s="811">
        <f t="shared" si="4"/>
        <v>0</v>
      </c>
      <c r="AP40" s="825"/>
      <c r="AQ40" s="811">
        <f t="shared" si="5"/>
        <v>0</v>
      </c>
      <c r="AR40" s="812"/>
      <c r="AS40" s="812"/>
      <c r="AT40" s="813"/>
      <c r="AU40" s="136"/>
      <c r="AV40" s="10"/>
    </row>
    <row r="41" spans="2:48" ht="13.5" thickBot="1" x14ac:dyDescent="0.25">
      <c r="B41" s="10"/>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36"/>
      <c r="AP41" s="136"/>
      <c r="AQ41" s="136"/>
      <c r="AR41" s="136"/>
      <c r="AS41" s="136"/>
      <c r="AT41" s="136"/>
      <c r="AU41" s="136"/>
      <c r="AV41" s="10"/>
    </row>
    <row r="42" spans="2:48" ht="13.5" thickBot="1" x14ac:dyDescent="0.25">
      <c r="B42" s="10"/>
      <c r="C42" s="149"/>
      <c r="D42" s="150"/>
      <c r="E42" s="150" t="s">
        <v>133</v>
      </c>
      <c r="F42" s="150"/>
      <c r="G42" s="150"/>
      <c r="H42" s="150"/>
      <c r="I42" s="150"/>
      <c r="J42" s="150"/>
      <c r="K42" s="150"/>
      <c r="L42" s="150"/>
      <c r="M42" s="150"/>
      <c r="N42" s="150"/>
      <c r="O42" s="150"/>
      <c r="P42" s="150"/>
      <c r="Q42" s="150"/>
      <c r="R42" s="150"/>
      <c r="S42" s="150"/>
      <c r="T42" s="150"/>
      <c r="U42" s="150"/>
      <c r="V42" s="150"/>
      <c r="W42" s="150"/>
      <c r="X42" s="150"/>
      <c r="Y42" s="150"/>
      <c r="Z42" s="150"/>
      <c r="AA42" s="150"/>
      <c r="AB42" s="150"/>
      <c r="AC42" s="150"/>
      <c r="AD42" s="150"/>
      <c r="AE42" s="301"/>
      <c r="AF42" s="575">
        <f>SUM(AF36:AH40)</f>
        <v>0</v>
      </c>
      <c r="AG42" s="575"/>
      <c r="AH42" s="575"/>
      <c r="AI42" s="683">
        <f>SUM(AI36:AL40)</f>
        <v>0</v>
      </c>
      <c r="AJ42" s="683"/>
      <c r="AK42" s="683"/>
      <c r="AL42" s="683"/>
      <c r="AM42" s="612"/>
      <c r="AN42" s="612"/>
      <c r="AO42" s="572">
        <f>SUM(AO36:AP40)</f>
        <v>0</v>
      </c>
      <c r="AP42" s="573"/>
      <c r="AQ42" s="572">
        <f>SUM(AQ36:AT40)</f>
        <v>0</v>
      </c>
      <c r="AR42" s="574"/>
      <c r="AS42" s="574"/>
      <c r="AT42" s="573"/>
      <c r="AU42" s="152"/>
      <c r="AV42" s="10"/>
    </row>
    <row r="43" spans="2:48" x14ac:dyDescent="0.2">
      <c r="B43" s="10"/>
      <c r="C43" s="136"/>
      <c r="D43" s="136"/>
      <c r="E43" s="136"/>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0"/>
    </row>
    <row r="44" spans="2:48" ht="13.5" thickBot="1" x14ac:dyDescent="0.25">
      <c r="B44" s="10"/>
      <c r="C44" s="136"/>
      <c r="D44" s="141" t="s">
        <v>136</v>
      </c>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0"/>
    </row>
    <row r="45" spans="2:48" ht="28.5" customHeight="1" thickBot="1" x14ac:dyDescent="0.25">
      <c r="B45" s="10"/>
      <c r="C45" s="136"/>
      <c r="D45" s="136"/>
      <c r="E45" s="136"/>
      <c r="F45" s="567" t="s">
        <v>129</v>
      </c>
      <c r="G45" s="493"/>
      <c r="H45" s="493"/>
      <c r="I45" s="493"/>
      <c r="J45" s="493"/>
      <c r="K45" s="493"/>
      <c r="L45" s="493"/>
      <c r="M45" s="493"/>
      <c r="N45" s="493"/>
      <c r="O45" s="493"/>
      <c r="P45" s="493"/>
      <c r="Q45" s="493"/>
      <c r="R45" s="564" t="s">
        <v>130</v>
      </c>
      <c r="S45" s="562"/>
      <c r="T45" s="563"/>
      <c r="U45" s="564" t="s">
        <v>131</v>
      </c>
      <c r="V45" s="562"/>
      <c r="W45" s="604"/>
      <c r="X45" s="136"/>
      <c r="Y45" s="136"/>
      <c r="Z45" s="136"/>
      <c r="AA45" s="136"/>
      <c r="AB45" s="136"/>
      <c r="AC45" s="136"/>
      <c r="AD45" s="136"/>
      <c r="AE45" s="136"/>
      <c r="AF45" s="136"/>
      <c r="AG45" s="566" t="s">
        <v>31</v>
      </c>
      <c r="AH45" s="567"/>
      <c r="AI45" s="563" t="s">
        <v>123</v>
      </c>
      <c r="AJ45" s="494"/>
      <c r="AK45" s="494"/>
      <c r="AL45" s="494"/>
      <c r="AM45" s="493" t="s">
        <v>124</v>
      </c>
      <c r="AN45" s="494"/>
      <c r="AO45" s="493" t="s">
        <v>125</v>
      </c>
      <c r="AP45" s="494"/>
      <c r="AQ45" s="493" t="s">
        <v>126</v>
      </c>
      <c r="AR45" s="494"/>
      <c r="AS45" s="494"/>
      <c r="AT45" s="531"/>
      <c r="AU45" s="136"/>
      <c r="AV45" s="10"/>
    </row>
    <row r="46" spans="2:48" x14ac:dyDescent="0.2">
      <c r="B46" s="10"/>
      <c r="C46" s="136"/>
      <c r="D46" s="136"/>
      <c r="E46" s="151" t="s">
        <v>91</v>
      </c>
      <c r="F46" s="595"/>
      <c r="G46" s="596"/>
      <c r="H46" s="596"/>
      <c r="I46" s="596"/>
      <c r="J46" s="596"/>
      <c r="K46" s="596"/>
      <c r="L46" s="596"/>
      <c r="M46" s="596"/>
      <c r="N46" s="596"/>
      <c r="O46" s="596"/>
      <c r="P46" s="596"/>
      <c r="Q46" s="596"/>
      <c r="R46" s="597"/>
      <c r="S46" s="597"/>
      <c r="T46" s="597"/>
      <c r="U46" s="684"/>
      <c r="V46" s="684"/>
      <c r="W46" s="685"/>
      <c r="X46" s="136"/>
      <c r="Y46" s="136"/>
      <c r="Z46" s="136"/>
      <c r="AA46" s="136"/>
      <c r="AB46" s="136"/>
      <c r="AC46" s="136"/>
      <c r="AD46" s="136"/>
      <c r="AE46" s="136"/>
      <c r="AF46" s="136"/>
      <c r="AG46" s="842">
        <f>U46/Var_PersonHoursPerMonth</f>
        <v>0</v>
      </c>
      <c r="AH46" s="843"/>
      <c r="AI46" s="800">
        <f>R46*U46</f>
        <v>0</v>
      </c>
      <c r="AJ46" s="798"/>
      <c r="AK46" s="798"/>
      <c r="AL46" s="798"/>
      <c r="AM46" s="801">
        <f>FringeRate_Y3_Student</f>
        <v>0.05</v>
      </c>
      <c r="AN46" s="801"/>
      <c r="AO46" s="798">
        <f>AI46*AM46</f>
        <v>0</v>
      </c>
      <c r="AP46" s="798"/>
      <c r="AQ46" s="798">
        <f>AI46+AO46</f>
        <v>0</v>
      </c>
      <c r="AR46" s="798"/>
      <c r="AS46" s="798"/>
      <c r="AT46" s="799"/>
      <c r="AU46" s="136"/>
      <c r="AV46" s="10"/>
    </row>
    <row r="47" spans="2:48" x14ac:dyDescent="0.2">
      <c r="B47" s="10"/>
      <c r="C47" s="136"/>
      <c r="D47" s="136"/>
      <c r="E47" s="151" t="s">
        <v>92</v>
      </c>
      <c r="F47" s="587"/>
      <c r="G47" s="588"/>
      <c r="H47" s="588"/>
      <c r="I47" s="588"/>
      <c r="J47" s="588"/>
      <c r="K47" s="588"/>
      <c r="L47" s="588"/>
      <c r="M47" s="588"/>
      <c r="N47" s="588"/>
      <c r="O47" s="588"/>
      <c r="P47" s="588"/>
      <c r="Q47" s="588"/>
      <c r="R47" s="603"/>
      <c r="S47" s="603"/>
      <c r="T47" s="603"/>
      <c r="U47" s="585"/>
      <c r="V47" s="585"/>
      <c r="W47" s="586"/>
      <c r="X47" s="136"/>
      <c r="Y47" s="136"/>
      <c r="Z47" s="136"/>
      <c r="AA47" s="136"/>
      <c r="AB47" s="136"/>
      <c r="AC47" s="136"/>
      <c r="AD47" s="136"/>
      <c r="AE47" s="136"/>
      <c r="AF47" s="136"/>
      <c r="AG47" s="792">
        <f>U47/Var_PersonHoursPerMonth</f>
        <v>0</v>
      </c>
      <c r="AH47" s="793"/>
      <c r="AI47" s="790">
        <f>R47*U47</f>
        <v>0</v>
      </c>
      <c r="AJ47" s="788"/>
      <c r="AK47" s="788"/>
      <c r="AL47" s="788"/>
      <c r="AM47" s="791">
        <f>FringeRate_Y3_Student</f>
        <v>0.05</v>
      </c>
      <c r="AN47" s="791"/>
      <c r="AO47" s="788">
        <f>AI47*AM47</f>
        <v>0</v>
      </c>
      <c r="AP47" s="788"/>
      <c r="AQ47" s="788">
        <f>AI47+AO47</f>
        <v>0</v>
      </c>
      <c r="AR47" s="788"/>
      <c r="AS47" s="788"/>
      <c r="AT47" s="789"/>
      <c r="AU47" s="136"/>
      <c r="AV47" s="10"/>
    </row>
    <row r="48" spans="2:48" x14ac:dyDescent="0.2">
      <c r="B48" s="10"/>
      <c r="C48" s="136"/>
      <c r="D48" s="136"/>
      <c r="E48" s="151" t="s">
        <v>93</v>
      </c>
      <c r="F48" s="587"/>
      <c r="G48" s="588"/>
      <c r="H48" s="588"/>
      <c r="I48" s="588"/>
      <c r="J48" s="588"/>
      <c r="K48" s="588"/>
      <c r="L48" s="588"/>
      <c r="M48" s="588"/>
      <c r="N48" s="588"/>
      <c r="O48" s="588"/>
      <c r="P48" s="588"/>
      <c r="Q48" s="588"/>
      <c r="R48" s="603"/>
      <c r="S48" s="603"/>
      <c r="T48" s="603"/>
      <c r="U48" s="585"/>
      <c r="V48" s="585"/>
      <c r="W48" s="586"/>
      <c r="X48" s="136"/>
      <c r="Y48" s="136"/>
      <c r="Z48" s="136"/>
      <c r="AA48" s="136"/>
      <c r="AB48" s="136"/>
      <c r="AC48" s="136"/>
      <c r="AD48" s="136"/>
      <c r="AE48" s="136"/>
      <c r="AF48" s="136"/>
      <c r="AG48" s="792">
        <f>U48/Var_PersonHoursPerMonth</f>
        <v>0</v>
      </c>
      <c r="AH48" s="793"/>
      <c r="AI48" s="790">
        <f>R48*U48</f>
        <v>0</v>
      </c>
      <c r="AJ48" s="788"/>
      <c r="AK48" s="788"/>
      <c r="AL48" s="788"/>
      <c r="AM48" s="791">
        <f>FringeRate_Y3_Student</f>
        <v>0.05</v>
      </c>
      <c r="AN48" s="791"/>
      <c r="AO48" s="788">
        <f>AI48*AM48</f>
        <v>0</v>
      </c>
      <c r="AP48" s="788"/>
      <c r="AQ48" s="788">
        <f>AI48+AO48</f>
        <v>0</v>
      </c>
      <c r="AR48" s="788"/>
      <c r="AS48" s="788"/>
      <c r="AT48" s="789"/>
      <c r="AU48" s="136"/>
      <c r="AV48" s="10"/>
    </row>
    <row r="49" spans="2:48" x14ac:dyDescent="0.2">
      <c r="B49" s="10"/>
      <c r="C49" s="136"/>
      <c r="D49" s="136"/>
      <c r="E49" s="151" t="s">
        <v>94</v>
      </c>
      <c r="F49" s="587"/>
      <c r="G49" s="588"/>
      <c r="H49" s="588"/>
      <c r="I49" s="588"/>
      <c r="J49" s="588"/>
      <c r="K49" s="588"/>
      <c r="L49" s="588"/>
      <c r="M49" s="588"/>
      <c r="N49" s="588"/>
      <c r="O49" s="588"/>
      <c r="P49" s="588"/>
      <c r="Q49" s="588"/>
      <c r="R49" s="603"/>
      <c r="S49" s="603"/>
      <c r="T49" s="603"/>
      <c r="U49" s="585"/>
      <c r="V49" s="585"/>
      <c r="W49" s="586"/>
      <c r="X49" s="136"/>
      <c r="Y49" s="136"/>
      <c r="Z49" s="136"/>
      <c r="AA49" s="136"/>
      <c r="AB49" s="136"/>
      <c r="AC49" s="136"/>
      <c r="AD49" s="136"/>
      <c r="AE49" s="136"/>
      <c r="AF49" s="136"/>
      <c r="AG49" s="792">
        <f>U49/Var_PersonHoursPerMonth</f>
        <v>0</v>
      </c>
      <c r="AH49" s="793"/>
      <c r="AI49" s="790">
        <f>R49*U49</f>
        <v>0</v>
      </c>
      <c r="AJ49" s="788"/>
      <c r="AK49" s="788"/>
      <c r="AL49" s="788"/>
      <c r="AM49" s="791">
        <f>FringeRate_Y3_Student</f>
        <v>0.05</v>
      </c>
      <c r="AN49" s="791"/>
      <c r="AO49" s="788">
        <f>AI49*AM49</f>
        <v>0</v>
      </c>
      <c r="AP49" s="788"/>
      <c r="AQ49" s="788">
        <f>AI49+AO49</f>
        <v>0</v>
      </c>
      <c r="AR49" s="788"/>
      <c r="AS49" s="788"/>
      <c r="AT49" s="789"/>
      <c r="AU49" s="136"/>
      <c r="AV49" s="10"/>
    </row>
    <row r="50" spans="2:48" ht="13.5" thickBot="1" x14ac:dyDescent="0.25">
      <c r="B50" s="10"/>
      <c r="C50" s="136"/>
      <c r="D50" s="136"/>
      <c r="E50" s="151" t="s">
        <v>95</v>
      </c>
      <c r="F50" s="598"/>
      <c r="G50" s="599"/>
      <c r="H50" s="599"/>
      <c r="I50" s="599"/>
      <c r="J50" s="599"/>
      <c r="K50" s="599"/>
      <c r="L50" s="599"/>
      <c r="M50" s="599"/>
      <c r="N50" s="599"/>
      <c r="O50" s="599"/>
      <c r="P50" s="599"/>
      <c r="Q50" s="599"/>
      <c r="R50" s="600"/>
      <c r="S50" s="600"/>
      <c r="T50" s="600"/>
      <c r="U50" s="601"/>
      <c r="V50" s="601"/>
      <c r="W50" s="602"/>
      <c r="X50" s="136"/>
      <c r="Y50" s="136"/>
      <c r="Z50" s="136"/>
      <c r="AA50" s="136"/>
      <c r="AB50" s="136"/>
      <c r="AC50" s="136"/>
      <c r="AD50" s="136"/>
      <c r="AE50" s="136"/>
      <c r="AF50" s="136"/>
      <c r="AG50" s="840">
        <f>U50/Var_PersonHoursPerMonth</f>
        <v>0</v>
      </c>
      <c r="AH50" s="841"/>
      <c r="AI50" s="794">
        <f>R50*U50</f>
        <v>0</v>
      </c>
      <c r="AJ50" s="795"/>
      <c r="AK50" s="795"/>
      <c r="AL50" s="795"/>
      <c r="AM50" s="796">
        <f>FringeRate_Y3_Student</f>
        <v>0.05</v>
      </c>
      <c r="AN50" s="796"/>
      <c r="AO50" s="795">
        <f>AI50*AM50</f>
        <v>0</v>
      </c>
      <c r="AP50" s="795"/>
      <c r="AQ50" s="795">
        <f>AI50+AO50</f>
        <v>0</v>
      </c>
      <c r="AR50" s="795"/>
      <c r="AS50" s="795"/>
      <c r="AT50" s="797"/>
      <c r="AU50" s="136"/>
      <c r="AV50" s="10"/>
    </row>
    <row r="51" spans="2:48" ht="13.5" thickBot="1" x14ac:dyDescent="0.25">
      <c r="B51" s="10"/>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36"/>
      <c r="AP51" s="136"/>
      <c r="AQ51" s="136"/>
      <c r="AR51" s="136"/>
      <c r="AS51" s="136"/>
      <c r="AT51" s="136"/>
      <c r="AU51" s="136"/>
      <c r="AV51" s="10"/>
    </row>
    <row r="52" spans="2:48" ht="13.5" thickBot="1" x14ac:dyDescent="0.25">
      <c r="B52" s="10"/>
      <c r="C52" s="149"/>
      <c r="D52" s="150"/>
      <c r="E52" s="150" t="s">
        <v>135</v>
      </c>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4"/>
      <c r="AD52" s="150"/>
      <c r="AE52" s="150"/>
      <c r="AF52" s="150"/>
      <c r="AG52" s="150"/>
      <c r="AH52" s="150"/>
      <c r="AI52" s="787">
        <f>SUM(AI46:AL50)</f>
        <v>0</v>
      </c>
      <c r="AJ52" s="787"/>
      <c r="AK52" s="787"/>
      <c r="AL52" s="787"/>
      <c r="AM52" s="759"/>
      <c r="AN52" s="759"/>
      <c r="AO52" s="787">
        <f>SUM(AO46:AP50)</f>
        <v>0</v>
      </c>
      <c r="AP52" s="787"/>
      <c r="AQ52" s="787">
        <f>SUM(AQ46:AT50)</f>
        <v>0</v>
      </c>
      <c r="AR52" s="787"/>
      <c r="AS52" s="787"/>
      <c r="AT52" s="787"/>
      <c r="AU52" s="152"/>
      <c r="AV52" s="10"/>
    </row>
    <row r="53" spans="2:48" x14ac:dyDescent="0.2">
      <c r="B53" s="10"/>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36"/>
      <c r="AP53" s="136"/>
      <c r="AQ53" s="136"/>
      <c r="AR53" s="136"/>
      <c r="AS53" s="136"/>
      <c r="AT53" s="136"/>
      <c r="AU53" s="136"/>
      <c r="AV53" s="10"/>
    </row>
    <row r="54" spans="2:48" ht="13.5" thickBot="1" x14ac:dyDescent="0.25">
      <c r="B54" s="10"/>
      <c r="C54" s="136"/>
      <c r="D54" s="141" t="s">
        <v>137</v>
      </c>
      <c r="E54" s="136"/>
      <c r="F54" s="136"/>
      <c r="G54" s="136"/>
      <c r="H54" s="136"/>
      <c r="I54" s="136"/>
      <c r="J54" s="136"/>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36"/>
      <c r="AP54" s="136"/>
      <c r="AQ54" s="136"/>
      <c r="AR54" s="136"/>
      <c r="AS54" s="136"/>
      <c r="AT54" s="136"/>
      <c r="AU54" s="136"/>
      <c r="AV54" s="10"/>
    </row>
    <row r="55" spans="2:48" ht="18" customHeight="1" thickBot="1" x14ac:dyDescent="0.25">
      <c r="B55" s="10"/>
      <c r="C55" s="136"/>
      <c r="D55" s="136"/>
      <c r="E55" s="136"/>
      <c r="F55" s="567" t="s">
        <v>326</v>
      </c>
      <c r="G55" s="493"/>
      <c r="H55" s="493"/>
      <c r="I55" s="493"/>
      <c r="J55" s="493"/>
      <c r="K55" s="493"/>
      <c r="L55" s="493"/>
      <c r="M55" s="493"/>
      <c r="N55" s="493"/>
      <c r="O55" s="493"/>
      <c r="P55" s="493"/>
      <c r="Q55" s="493"/>
      <c r="R55" s="493"/>
      <c r="S55" s="493"/>
      <c r="T55" s="493"/>
      <c r="U55" s="493"/>
      <c r="V55" s="493"/>
      <c r="W55" s="493"/>
      <c r="X55" s="493"/>
      <c r="Y55" s="493"/>
      <c r="Z55" s="493"/>
      <c r="AA55" s="493"/>
      <c r="AB55" s="493"/>
      <c r="AC55" s="493"/>
      <c r="AD55" s="493"/>
      <c r="AE55" s="493"/>
      <c r="AF55" s="493"/>
      <c r="AG55" s="493"/>
      <c r="AH55" s="493"/>
      <c r="AI55" s="493"/>
      <c r="AJ55" s="493"/>
      <c r="AK55" s="613" t="s">
        <v>139</v>
      </c>
      <c r="AL55" s="487"/>
      <c r="AM55" s="487"/>
      <c r="AN55" s="614"/>
      <c r="AO55" s="136"/>
      <c r="AP55" s="136"/>
      <c r="AQ55" s="136"/>
      <c r="AR55" s="136"/>
      <c r="AS55" s="136"/>
      <c r="AT55" s="136"/>
      <c r="AU55" s="136"/>
      <c r="AV55" s="10"/>
    </row>
    <row r="56" spans="2:48" x14ac:dyDescent="0.2">
      <c r="B56" s="10"/>
      <c r="C56" s="136"/>
      <c r="D56" s="136"/>
      <c r="E56" s="148" t="s">
        <v>91</v>
      </c>
      <c r="F56" s="617"/>
      <c r="G56" s="618"/>
      <c r="H56" s="618"/>
      <c r="I56" s="618"/>
      <c r="J56" s="618"/>
      <c r="K56" s="618"/>
      <c r="L56" s="618"/>
      <c r="M56" s="618"/>
      <c r="N56" s="618"/>
      <c r="O56" s="618"/>
      <c r="P56" s="618"/>
      <c r="Q56" s="618"/>
      <c r="R56" s="618"/>
      <c r="S56" s="618"/>
      <c r="T56" s="618"/>
      <c r="U56" s="618"/>
      <c r="V56" s="618"/>
      <c r="W56" s="618"/>
      <c r="X56" s="618"/>
      <c r="Y56" s="618"/>
      <c r="Z56" s="618"/>
      <c r="AA56" s="618"/>
      <c r="AB56" s="618"/>
      <c r="AC56" s="618"/>
      <c r="AD56" s="618"/>
      <c r="AE56" s="618"/>
      <c r="AF56" s="618"/>
      <c r="AG56" s="618"/>
      <c r="AH56" s="618"/>
      <c r="AI56" s="618"/>
      <c r="AJ56" s="618"/>
      <c r="AK56" s="619"/>
      <c r="AL56" s="619"/>
      <c r="AM56" s="619"/>
      <c r="AN56" s="620"/>
      <c r="AO56" s="136"/>
      <c r="AP56" s="136"/>
      <c r="AQ56" s="136"/>
      <c r="AR56" s="136"/>
      <c r="AS56" s="136"/>
      <c r="AT56" s="136"/>
      <c r="AU56" s="136"/>
      <c r="AV56" s="10"/>
    </row>
    <row r="57" spans="2:48" x14ac:dyDescent="0.2">
      <c r="B57" s="10"/>
      <c r="C57" s="136"/>
      <c r="D57" s="136"/>
      <c r="E57" s="148" t="s">
        <v>92</v>
      </c>
      <c r="F57" s="587"/>
      <c r="G57" s="588"/>
      <c r="H57" s="588"/>
      <c r="I57" s="588"/>
      <c r="J57" s="588"/>
      <c r="K57" s="588"/>
      <c r="L57" s="588"/>
      <c r="M57" s="588"/>
      <c r="N57" s="588"/>
      <c r="O57" s="588"/>
      <c r="P57" s="588"/>
      <c r="Q57" s="588"/>
      <c r="R57" s="588"/>
      <c r="S57" s="588"/>
      <c r="T57" s="588"/>
      <c r="U57" s="588"/>
      <c r="V57" s="588"/>
      <c r="W57" s="588"/>
      <c r="X57" s="588"/>
      <c r="Y57" s="588"/>
      <c r="Z57" s="588"/>
      <c r="AA57" s="588"/>
      <c r="AB57" s="588"/>
      <c r="AC57" s="588"/>
      <c r="AD57" s="588"/>
      <c r="AE57" s="588"/>
      <c r="AF57" s="588"/>
      <c r="AG57" s="588"/>
      <c r="AH57" s="588"/>
      <c r="AI57" s="588"/>
      <c r="AJ57" s="588"/>
      <c r="AK57" s="615"/>
      <c r="AL57" s="615"/>
      <c r="AM57" s="615"/>
      <c r="AN57" s="616"/>
      <c r="AO57" s="136"/>
      <c r="AP57" s="136"/>
      <c r="AQ57" s="136"/>
      <c r="AR57" s="136"/>
      <c r="AS57" s="136"/>
      <c r="AT57" s="136"/>
      <c r="AU57" s="136"/>
      <c r="AV57" s="10"/>
    </row>
    <row r="58" spans="2:48" x14ac:dyDescent="0.2">
      <c r="B58" s="10"/>
      <c r="C58" s="136"/>
      <c r="D58" s="136"/>
      <c r="E58" s="148" t="s">
        <v>93</v>
      </c>
      <c r="F58" s="587"/>
      <c r="G58" s="588"/>
      <c r="H58" s="588"/>
      <c r="I58" s="588"/>
      <c r="J58" s="588"/>
      <c r="K58" s="588"/>
      <c r="L58" s="588"/>
      <c r="M58" s="588"/>
      <c r="N58" s="588"/>
      <c r="O58" s="588"/>
      <c r="P58" s="588"/>
      <c r="Q58" s="588"/>
      <c r="R58" s="588"/>
      <c r="S58" s="588"/>
      <c r="T58" s="588"/>
      <c r="U58" s="588"/>
      <c r="V58" s="588"/>
      <c r="W58" s="588"/>
      <c r="X58" s="588"/>
      <c r="Y58" s="588"/>
      <c r="Z58" s="588"/>
      <c r="AA58" s="588"/>
      <c r="AB58" s="588"/>
      <c r="AC58" s="588"/>
      <c r="AD58" s="588"/>
      <c r="AE58" s="588"/>
      <c r="AF58" s="588"/>
      <c r="AG58" s="588"/>
      <c r="AH58" s="588"/>
      <c r="AI58" s="588"/>
      <c r="AJ58" s="588"/>
      <c r="AK58" s="615"/>
      <c r="AL58" s="615"/>
      <c r="AM58" s="615"/>
      <c r="AN58" s="616"/>
      <c r="AO58" s="136"/>
      <c r="AP58" s="136"/>
      <c r="AQ58" s="136"/>
      <c r="AR58" s="136"/>
      <c r="AS58" s="136"/>
      <c r="AT58" s="136"/>
      <c r="AU58" s="136"/>
      <c r="AV58" s="10"/>
    </row>
    <row r="59" spans="2:48" x14ac:dyDescent="0.2">
      <c r="B59" s="10"/>
      <c r="C59" s="136"/>
      <c r="D59" s="136"/>
      <c r="E59" s="148" t="s">
        <v>94</v>
      </c>
      <c r="F59" s="587"/>
      <c r="G59" s="588"/>
      <c r="H59" s="588"/>
      <c r="I59" s="588"/>
      <c r="J59" s="588"/>
      <c r="K59" s="588"/>
      <c r="L59" s="588"/>
      <c r="M59" s="588"/>
      <c r="N59" s="588"/>
      <c r="O59" s="588"/>
      <c r="P59" s="588"/>
      <c r="Q59" s="588"/>
      <c r="R59" s="588"/>
      <c r="S59" s="588"/>
      <c r="T59" s="588"/>
      <c r="U59" s="588"/>
      <c r="V59" s="588"/>
      <c r="W59" s="588"/>
      <c r="X59" s="588"/>
      <c r="Y59" s="588"/>
      <c r="Z59" s="588"/>
      <c r="AA59" s="588"/>
      <c r="AB59" s="588"/>
      <c r="AC59" s="588"/>
      <c r="AD59" s="588"/>
      <c r="AE59" s="588"/>
      <c r="AF59" s="588"/>
      <c r="AG59" s="588"/>
      <c r="AH59" s="588"/>
      <c r="AI59" s="588"/>
      <c r="AJ59" s="588"/>
      <c r="AK59" s="615"/>
      <c r="AL59" s="615"/>
      <c r="AM59" s="615"/>
      <c r="AN59" s="616"/>
      <c r="AO59" s="136"/>
      <c r="AP59" s="136"/>
      <c r="AQ59" s="136"/>
      <c r="AR59" s="136"/>
      <c r="AS59" s="136"/>
      <c r="AT59" s="136"/>
      <c r="AU59" s="136"/>
      <c r="AV59" s="10"/>
    </row>
    <row r="60" spans="2:48" x14ac:dyDescent="0.2">
      <c r="B60" s="10"/>
      <c r="C60" s="136"/>
      <c r="D60" s="136"/>
      <c r="E60" s="148" t="s">
        <v>95</v>
      </c>
      <c r="F60" s="587"/>
      <c r="G60" s="588"/>
      <c r="H60" s="588"/>
      <c r="I60" s="588"/>
      <c r="J60" s="588"/>
      <c r="K60" s="588"/>
      <c r="L60" s="588"/>
      <c r="M60" s="588"/>
      <c r="N60" s="588"/>
      <c r="O60" s="588"/>
      <c r="P60" s="588"/>
      <c r="Q60" s="588"/>
      <c r="R60" s="588"/>
      <c r="S60" s="588"/>
      <c r="T60" s="588"/>
      <c r="U60" s="588"/>
      <c r="V60" s="588"/>
      <c r="W60" s="588"/>
      <c r="X60" s="588"/>
      <c r="Y60" s="588"/>
      <c r="Z60" s="588"/>
      <c r="AA60" s="588"/>
      <c r="AB60" s="588"/>
      <c r="AC60" s="588"/>
      <c r="AD60" s="588"/>
      <c r="AE60" s="588"/>
      <c r="AF60" s="588"/>
      <c r="AG60" s="588"/>
      <c r="AH60" s="588"/>
      <c r="AI60" s="588"/>
      <c r="AJ60" s="588"/>
      <c r="AK60" s="615"/>
      <c r="AL60" s="615"/>
      <c r="AM60" s="615"/>
      <c r="AN60" s="616"/>
      <c r="AO60" s="136"/>
      <c r="AP60" s="136"/>
      <c r="AQ60" s="136"/>
      <c r="AR60" s="136"/>
      <c r="AS60" s="136"/>
      <c r="AT60" s="136"/>
      <c r="AU60" s="136"/>
      <c r="AV60" s="10"/>
    </row>
    <row r="61" spans="2:48" x14ac:dyDescent="0.2">
      <c r="B61" s="10"/>
      <c r="C61" s="136"/>
      <c r="D61" s="136"/>
      <c r="E61" s="148" t="s">
        <v>96</v>
      </c>
      <c r="F61" s="587"/>
      <c r="G61" s="588"/>
      <c r="H61" s="588"/>
      <c r="I61" s="588"/>
      <c r="J61" s="588"/>
      <c r="K61" s="588"/>
      <c r="L61" s="588"/>
      <c r="M61" s="588"/>
      <c r="N61" s="588"/>
      <c r="O61" s="588"/>
      <c r="P61" s="588"/>
      <c r="Q61" s="588"/>
      <c r="R61" s="588"/>
      <c r="S61" s="588"/>
      <c r="T61" s="588"/>
      <c r="U61" s="588"/>
      <c r="V61" s="588"/>
      <c r="W61" s="588"/>
      <c r="X61" s="588"/>
      <c r="Y61" s="588"/>
      <c r="Z61" s="588"/>
      <c r="AA61" s="588"/>
      <c r="AB61" s="588"/>
      <c r="AC61" s="588"/>
      <c r="AD61" s="588"/>
      <c r="AE61" s="588"/>
      <c r="AF61" s="588"/>
      <c r="AG61" s="588"/>
      <c r="AH61" s="588"/>
      <c r="AI61" s="588"/>
      <c r="AJ61" s="588"/>
      <c r="AK61" s="615"/>
      <c r="AL61" s="615"/>
      <c r="AM61" s="615"/>
      <c r="AN61" s="616"/>
      <c r="AO61" s="136"/>
      <c r="AP61" s="136"/>
      <c r="AQ61" s="136"/>
      <c r="AR61" s="136"/>
      <c r="AS61" s="136"/>
      <c r="AT61" s="136"/>
      <c r="AU61" s="136"/>
      <c r="AV61" s="10"/>
    </row>
    <row r="62" spans="2:48" x14ac:dyDescent="0.2">
      <c r="B62" s="10"/>
      <c r="C62" s="136"/>
      <c r="D62" s="136"/>
      <c r="E62" s="148" t="s">
        <v>97</v>
      </c>
      <c r="F62" s="587"/>
      <c r="G62" s="588"/>
      <c r="H62" s="588"/>
      <c r="I62" s="588"/>
      <c r="J62" s="588"/>
      <c r="K62" s="588"/>
      <c r="L62" s="588"/>
      <c r="M62" s="588"/>
      <c r="N62" s="588"/>
      <c r="O62" s="588"/>
      <c r="P62" s="588"/>
      <c r="Q62" s="588"/>
      <c r="R62" s="588"/>
      <c r="S62" s="588"/>
      <c r="T62" s="588"/>
      <c r="U62" s="588"/>
      <c r="V62" s="588"/>
      <c r="W62" s="588"/>
      <c r="X62" s="588"/>
      <c r="Y62" s="588"/>
      <c r="Z62" s="588"/>
      <c r="AA62" s="588"/>
      <c r="AB62" s="588"/>
      <c r="AC62" s="588"/>
      <c r="AD62" s="588"/>
      <c r="AE62" s="588"/>
      <c r="AF62" s="588"/>
      <c r="AG62" s="588"/>
      <c r="AH62" s="588"/>
      <c r="AI62" s="588"/>
      <c r="AJ62" s="588"/>
      <c r="AK62" s="615"/>
      <c r="AL62" s="615"/>
      <c r="AM62" s="615"/>
      <c r="AN62" s="616"/>
      <c r="AO62" s="136"/>
      <c r="AP62" s="136"/>
      <c r="AQ62" s="136"/>
      <c r="AR62" s="136"/>
      <c r="AS62" s="136"/>
      <c r="AT62" s="136"/>
      <c r="AU62" s="136"/>
      <c r="AV62" s="10"/>
    </row>
    <row r="63" spans="2:48" x14ac:dyDescent="0.2">
      <c r="B63" s="10"/>
      <c r="C63" s="136"/>
      <c r="D63" s="136"/>
      <c r="E63" s="148" t="s">
        <v>98</v>
      </c>
      <c r="F63" s="587"/>
      <c r="G63" s="588"/>
      <c r="H63" s="588"/>
      <c r="I63" s="588"/>
      <c r="J63" s="588"/>
      <c r="K63" s="588"/>
      <c r="L63" s="588"/>
      <c r="M63" s="588"/>
      <c r="N63" s="588"/>
      <c r="O63" s="588"/>
      <c r="P63" s="588"/>
      <c r="Q63" s="588"/>
      <c r="R63" s="588"/>
      <c r="S63" s="588"/>
      <c r="T63" s="588"/>
      <c r="U63" s="588"/>
      <c r="V63" s="588"/>
      <c r="W63" s="588"/>
      <c r="X63" s="588"/>
      <c r="Y63" s="588"/>
      <c r="Z63" s="588"/>
      <c r="AA63" s="588"/>
      <c r="AB63" s="588"/>
      <c r="AC63" s="588"/>
      <c r="AD63" s="588"/>
      <c r="AE63" s="588"/>
      <c r="AF63" s="588"/>
      <c r="AG63" s="588"/>
      <c r="AH63" s="588"/>
      <c r="AI63" s="588"/>
      <c r="AJ63" s="588"/>
      <c r="AK63" s="615"/>
      <c r="AL63" s="615"/>
      <c r="AM63" s="615"/>
      <c r="AN63" s="616"/>
      <c r="AO63" s="136"/>
      <c r="AP63" s="136"/>
      <c r="AQ63" s="136"/>
      <c r="AR63" s="136"/>
      <c r="AS63" s="136"/>
      <c r="AT63" s="136"/>
      <c r="AU63" s="136"/>
      <c r="AV63" s="10"/>
    </row>
    <row r="64" spans="2:48" x14ac:dyDescent="0.2">
      <c r="B64" s="10"/>
      <c r="C64" s="136"/>
      <c r="D64" s="136"/>
      <c r="E64" s="148" t="s">
        <v>99</v>
      </c>
      <c r="F64" s="587"/>
      <c r="G64" s="588"/>
      <c r="H64" s="588"/>
      <c r="I64" s="588"/>
      <c r="J64" s="588"/>
      <c r="K64" s="588"/>
      <c r="L64" s="588"/>
      <c r="M64" s="588"/>
      <c r="N64" s="588"/>
      <c r="O64" s="588"/>
      <c r="P64" s="588"/>
      <c r="Q64" s="588"/>
      <c r="R64" s="588"/>
      <c r="S64" s="588"/>
      <c r="T64" s="588"/>
      <c r="U64" s="588"/>
      <c r="V64" s="588"/>
      <c r="W64" s="588"/>
      <c r="X64" s="588"/>
      <c r="Y64" s="588"/>
      <c r="Z64" s="588"/>
      <c r="AA64" s="588"/>
      <c r="AB64" s="588"/>
      <c r="AC64" s="588"/>
      <c r="AD64" s="588"/>
      <c r="AE64" s="588"/>
      <c r="AF64" s="588"/>
      <c r="AG64" s="588"/>
      <c r="AH64" s="588"/>
      <c r="AI64" s="588"/>
      <c r="AJ64" s="588"/>
      <c r="AK64" s="615"/>
      <c r="AL64" s="615"/>
      <c r="AM64" s="615"/>
      <c r="AN64" s="616"/>
      <c r="AO64" s="136"/>
      <c r="AP64" s="136"/>
      <c r="AQ64" s="136"/>
      <c r="AR64" s="136"/>
      <c r="AS64" s="136"/>
      <c r="AT64" s="136"/>
      <c r="AU64" s="136"/>
      <c r="AV64" s="10"/>
    </row>
    <row r="65" spans="2:48" ht="13.5" thickBot="1" x14ac:dyDescent="0.25">
      <c r="B65" s="10"/>
      <c r="C65" s="136"/>
      <c r="D65" s="136"/>
      <c r="E65" s="148" t="s">
        <v>141</v>
      </c>
      <c r="F65" s="598"/>
      <c r="G65" s="599"/>
      <c r="H65" s="599"/>
      <c r="I65" s="599"/>
      <c r="J65" s="599"/>
      <c r="K65" s="599"/>
      <c r="L65" s="599"/>
      <c r="M65" s="599"/>
      <c r="N65" s="599"/>
      <c r="O65" s="599"/>
      <c r="P65" s="599"/>
      <c r="Q65" s="599"/>
      <c r="R65" s="599"/>
      <c r="S65" s="599"/>
      <c r="T65" s="599"/>
      <c r="U65" s="599"/>
      <c r="V65" s="599"/>
      <c r="W65" s="599"/>
      <c r="X65" s="599"/>
      <c r="Y65" s="599"/>
      <c r="Z65" s="599"/>
      <c r="AA65" s="599"/>
      <c r="AB65" s="599"/>
      <c r="AC65" s="599"/>
      <c r="AD65" s="599"/>
      <c r="AE65" s="599"/>
      <c r="AF65" s="599"/>
      <c r="AG65" s="599"/>
      <c r="AH65" s="599"/>
      <c r="AI65" s="599"/>
      <c r="AJ65" s="599"/>
      <c r="AK65" s="621"/>
      <c r="AL65" s="621"/>
      <c r="AM65" s="621"/>
      <c r="AN65" s="622"/>
      <c r="AO65" s="136"/>
      <c r="AP65" s="136"/>
      <c r="AQ65" s="136"/>
      <c r="AR65" s="136"/>
      <c r="AS65" s="136"/>
      <c r="AT65" s="136"/>
      <c r="AU65" s="136"/>
      <c r="AV65" s="10"/>
    </row>
    <row r="66" spans="2:48" x14ac:dyDescent="0.2">
      <c r="B66" s="10"/>
      <c r="C66" s="136"/>
      <c r="D66" s="136"/>
      <c r="E66" s="136"/>
      <c r="F66" s="136" t="s">
        <v>140</v>
      </c>
      <c r="G66" s="136"/>
      <c r="H66" s="136"/>
      <c r="I66" s="136"/>
      <c r="J66" s="136"/>
      <c r="K66" s="136"/>
      <c r="L66" s="136"/>
      <c r="M66" s="157"/>
      <c r="N66" s="157"/>
      <c r="O66" s="157"/>
      <c r="P66" s="157"/>
      <c r="Q66" s="157"/>
      <c r="R66" s="157"/>
      <c r="S66" s="157"/>
      <c r="T66" s="157"/>
      <c r="U66" s="157"/>
      <c r="V66" s="157"/>
      <c r="W66" s="157"/>
      <c r="X66" s="157"/>
      <c r="Y66" s="157"/>
      <c r="Z66" s="157"/>
      <c r="AA66" s="157"/>
      <c r="AB66" s="157"/>
      <c r="AC66" s="157"/>
      <c r="AD66" s="157"/>
      <c r="AE66" s="157"/>
      <c r="AF66" s="157"/>
      <c r="AG66" s="157"/>
      <c r="AH66" s="157"/>
      <c r="AI66" s="157"/>
      <c r="AJ66" s="157"/>
      <c r="AK66" s="157"/>
      <c r="AL66" s="157"/>
      <c r="AM66" s="157"/>
      <c r="AN66" s="157"/>
      <c r="AO66" s="158"/>
      <c r="AP66" s="775">
        <f>SUM(AK56:AN65)</f>
        <v>0</v>
      </c>
      <c r="AQ66" s="776"/>
      <c r="AR66" s="776"/>
      <c r="AS66" s="776"/>
      <c r="AT66" s="777"/>
      <c r="AU66" s="136"/>
      <c r="AV66" s="10"/>
    </row>
    <row r="67" spans="2:48" ht="13.5" thickBot="1" x14ac:dyDescent="0.25">
      <c r="B67" s="10"/>
      <c r="C67" s="136"/>
      <c r="D67" s="136"/>
      <c r="E67" s="136"/>
      <c r="F67" s="136"/>
      <c r="G67" s="136"/>
      <c r="H67" s="136"/>
      <c r="I67" s="136"/>
      <c r="J67" s="136"/>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36"/>
      <c r="AP67" s="136"/>
      <c r="AQ67" s="136"/>
      <c r="AR67" s="136"/>
      <c r="AS67" s="136"/>
      <c r="AT67" s="136"/>
      <c r="AU67" s="136"/>
      <c r="AV67" s="10"/>
    </row>
    <row r="68" spans="2:48" ht="13.5" thickBot="1" x14ac:dyDescent="0.25">
      <c r="B68" s="10"/>
      <c r="C68" s="136"/>
      <c r="D68" s="136"/>
      <c r="E68" s="136"/>
      <c r="F68" s="567" t="s">
        <v>142</v>
      </c>
      <c r="G68" s="493"/>
      <c r="H68" s="493"/>
      <c r="I68" s="493"/>
      <c r="J68" s="493"/>
      <c r="K68" s="493"/>
      <c r="L68" s="493"/>
      <c r="M68" s="493"/>
      <c r="N68" s="493"/>
      <c r="O68" s="493"/>
      <c r="P68" s="493"/>
      <c r="Q68" s="493"/>
      <c r="R68" s="493"/>
      <c r="S68" s="493"/>
      <c r="T68" s="493"/>
      <c r="U68" s="493"/>
      <c r="V68" s="493"/>
      <c r="W68" s="493"/>
      <c r="X68" s="493"/>
      <c r="Y68" s="493"/>
      <c r="Z68" s="493"/>
      <c r="AA68" s="493"/>
      <c r="AB68" s="493"/>
      <c r="AC68" s="493"/>
      <c r="AD68" s="493"/>
      <c r="AE68" s="493"/>
      <c r="AF68" s="493"/>
      <c r="AG68" s="493"/>
      <c r="AH68" s="493"/>
      <c r="AI68" s="493"/>
      <c r="AJ68" s="493"/>
      <c r="AK68" s="613" t="s">
        <v>139</v>
      </c>
      <c r="AL68" s="487"/>
      <c r="AM68" s="487"/>
      <c r="AN68" s="614"/>
      <c r="AO68" s="136"/>
      <c r="AP68" s="136"/>
      <c r="AQ68" s="136"/>
      <c r="AR68" s="136"/>
      <c r="AS68" s="136"/>
      <c r="AT68" s="136"/>
      <c r="AU68" s="136"/>
      <c r="AV68" s="10"/>
    </row>
    <row r="69" spans="2:48" x14ac:dyDescent="0.2">
      <c r="B69" s="10"/>
      <c r="C69" s="136"/>
      <c r="D69" s="136"/>
      <c r="E69" s="148" t="s">
        <v>91</v>
      </c>
      <c r="F69" s="617"/>
      <c r="G69" s="618"/>
      <c r="H69" s="618"/>
      <c r="I69" s="618"/>
      <c r="J69" s="618"/>
      <c r="K69" s="618"/>
      <c r="L69" s="618"/>
      <c r="M69" s="618"/>
      <c r="N69" s="618"/>
      <c r="O69" s="618"/>
      <c r="P69" s="618"/>
      <c r="Q69" s="618"/>
      <c r="R69" s="618"/>
      <c r="S69" s="618"/>
      <c r="T69" s="618"/>
      <c r="U69" s="618"/>
      <c r="V69" s="618"/>
      <c r="W69" s="618"/>
      <c r="X69" s="618"/>
      <c r="Y69" s="618"/>
      <c r="Z69" s="618"/>
      <c r="AA69" s="618"/>
      <c r="AB69" s="618"/>
      <c r="AC69" s="618"/>
      <c r="AD69" s="618"/>
      <c r="AE69" s="618"/>
      <c r="AF69" s="618"/>
      <c r="AG69" s="618"/>
      <c r="AH69" s="618"/>
      <c r="AI69" s="618"/>
      <c r="AJ69" s="618"/>
      <c r="AK69" s="619"/>
      <c r="AL69" s="619"/>
      <c r="AM69" s="619"/>
      <c r="AN69" s="620"/>
      <c r="AO69" s="136"/>
      <c r="AP69" s="136"/>
      <c r="AQ69" s="136"/>
      <c r="AR69" s="136"/>
      <c r="AS69" s="136"/>
      <c r="AT69" s="136"/>
      <c r="AU69" s="136"/>
      <c r="AV69" s="10"/>
    </row>
    <row r="70" spans="2:48" x14ac:dyDescent="0.2">
      <c r="B70" s="10"/>
      <c r="C70" s="136"/>
      <c r="D70" s="136"/>
      <c r="E70" s="148" t="s">
        <v>92</v>
      </c>
      <c r="F70" s="587"/>
      <c r="G70" s="588"/>
      <c r="H70" s="588"/>
      <c r="I70" s="588"/>
      <c r="J70" s="588"/>
      <c r="K70" s="588"/>
      <c r="L70" s="588"/>
      <c r="M70" s="588"/>
      <c r="N70" s="588"/>
      <c r="O70" s="588"/>
      <c r="P70" s="588"/>
      <c r="Q70" s="588"/>
      <c r="R70" s="588"/>
      <c r="S70" s="588"/>
      <c r="T70" s="588"/>
      <c r="U70" s="588"/>
      <c r="V70" s="588"/>
      <c r="W70" s="588"/>
      <c r="X70" s="588"/>
      <c r="Y70" s="588"/>
      <c r="Z70" s="588"/>
      <c r="AA70" s="588"/>
      <c r="AB70" s="588"/>
      <c r="AC70" s="588"/>
      <c r="AD70" s="588"/>
      <c r="AE70" s="588"/>
      <c r="AF70" s="588"/>
      <c r="AG70" s="588"/>
      <c r="AH70" s="588"/>
      <c r="AI70" s="588"/>
      <c r="AJ70" s="588"/>
      <c r="AK70" s="615"/>
      <c r="AL70" s="615"/>
      <c r="AM70" s="615"/>
      <c r="AN70" s="616"/>
      <c r="AO70" s="136"/>
      <c r="AP70" s="136"/>
      <c r="AQ70" s="136"/>
      <c r="AR70" s="136"/>
      <c r="AS70" s="136"/>
      <c r="AT70" s="136"/>
      <c r="AU70" s="136"/>
      <c r="AV70" s="10"/>
    </row>
    <row r="71" spans="2:48" x14ac:dyDescent="0.2">
      <c r="B71" s="10"/>
      <c r="C71" s="136"/>
      <c r="D71" s="136"/>
      <c r="E71" s="148" t="s">
        <v>93</v>
      </c>
      <c r="F71" s="587"/>
      <c r="G71" s="588"/>
      <c r="H71" s="588"/>
      <c r="I71" s="588"/>
      <c r="J71" s="588"/>
      <c r="K71" s="588"/>
      <c r="L71" s="588"/>
      <c r="M71" s="588"/>
      <c r="N71" s="588"/>
      <c r="O71" s="588"/>
      <c r="P71" s="588"/>
      <c r="Q71" s="588"/>
      <c r="R71" s="588"/>
      <c r="S71" s="588"/>
      <c r="T71" s="588"/>
      <c r="U71" s="588"/>
      <c r="V71" s="588"/>
      <c r="W71" s="588"/>
      <c r="X71" s="588"/>
      <c r="Y71" s="588"/>
      <c r="Z71" s="588"/>
      <c r="AA71" s="588"/>
      <c r="AB71" s="588"/>
      <c r="AC71" s="588"/>
      <c r="AD71" s="588"/>
      <c r="AE71" s="588"/>
      <c r="AF71" s="588"/>
      <c r="AG71" s="588"/>
      <c r="AH71" s="588"/>
      <c r="AI71" s="588"/>
      <c r="AJ71" s="588"/>
      <c r="AK71" s="615"/>
      <c r="AL71" s="615"/>
      <c r="AM71" s="615"/>
      <c r="AN71" s="616"/>
      <c r="AO71" s="136"/>
      <c r="AP71" s="136"/>
      <c r="AQ71" s="136"/>
      <c r="AR71" s="136"/>
      <c r="AS71" s="136"/>
      <c r="AT71" s="136"/>
      <c r="AU71" s="136"/>
      <c r="AV71" s="10"/>
    </row>
    <row r="72" spans="2:48" x14ac:dyDescent="0.2">
      <c r="B72" s="10"/>
      <c r="C72" s="136"/>
      <c r="D72" s="136"/>
      <c r="E72" s="148" t="s">
        <v>94</v>
      </c>
      <c r="F72" s="587"/>
      <c r="G72" s="588"/>
      <c r="H72" s="588"/>
      <c r="I72" s="588"/>
      <c r="J72" s="588"/>
      <c r="K72" s="588"/>
      <c r="L72" s="588"/>
      <c r="M72" s="588"/>
      <c r="N72" s="588"/>
      <c r="O72" s="588"/>
      <c r="P72" s="588"/>
      <c r="Q72" s="588"/>
      <c r="R72" s="588"/>
      <c r="S72" s="588"/>
      <c r="T72" s="588"/>
      <c r="U72" s="588"/>
      <c r="V72" s="588"/>
      <c r="W72" s="588"/>
      <c r="X72" s="588"/>
      <c r="Y72" s="588"/>
      <c r="Z72" s="588"/>
      <c r="AA72" s="588"/>
      <c r="AB72" s="588"/>
      <c r="AC72" s="588"/>
      <c r="AD72" s="588"/>
      <c r="AE72" s="588"/>
      <c r="AF72" s="588"/>
      <c r="AG72" s="588"/>
      <c r="AH72" s="588"/>
      <c r="AI72" s="588"/>
      <c r="AJ72" s="588"/>
      <c r="AK72" s="615"/>
      <c r="AL72" s="615"/>
      <c r="AM72" s="615"/>
      <c r="AN72" s="616"/>
      <c r="AO72" s="136"/>
      <c r="AP72" s="136"/>
      <c r="AQ72" s="136"/>
      <c r="AR72" s="136"/>
      <c r="AS72" s="136"/>
      <c r="AT72" s="136"/>
      <c r="AU72" s="136"/>
      <c r="AV72" s="10"/>
    </row>
    <row r="73" spans="2:48" x14ac:dyDescent="0.2">
      <c r="B73" s="10"/>
      <c r="C73" s="136"/>
      <c r="D73" s="136"/>
      <c r="E73" s="148" t="s">
        <v>95</v>
      </c>
      <c r="F73" s="587"/>
      <c r="G73" s="588"/>
      <c r="H73" s="588"/>
      <c r="I73" s="588"/>
      <c r="J73" s="588"/>
      <c r="K73" s="588"/>
      <c r="L73" s="588"/>
      <c r="M73" s="588"/>
      <c r="N73" s="588"/>
      <c r="O73" s="588"/>
      <c r="P73" s="588"/>
      <c r="Q73" s="588"/>
      <c r="R73" s="588"/>
      <c r="S73" s="588"/>
      <c r="T73" s="588"/>
      <c r="U73" s="588"/>
      <c r="V73" s="588"/>
      <c r="W73" s="588"/>
      <c r="X73" s="588"/>
      <c r="Y73" s="588"/>
      <c r="Z73" s="588"/>
      <c r="AA73" s="588"/>
      <c r="AB73" s="588"/>
      <c r="AC73" s="588"/>
      <c r="AD73" s="588"/>
      <c r="AE73" s="588"/>
      <c r="AF73" s="588"/>
      <c r="AG73" s="588"/>
      <c r="AH73" s="588"/>
      <c r="AI73" s="588"/>
      <c r="AJ73" s="588"/>
      <c r="AK73" s="615"/>
      <c r="AL73" s="615"/>
      <c r="AM73" s="615"/>
      <c r="AN73" s="616"/>
      <c r="AO73" s="136"/>
      <c r="AP73" s="136"/>
      <c r="AQ73" s="136"/>
      <c r="AR73" s="136"/>
      <c r="AS73" s="136"/>
      <c r="AT73" s="136"/>
      <c r="AU73" s="136"/>
      <c r="AV73" s="10"/>
    </row>
    <row r="74" spans="2:48" ht="13.5" customHeight="1" x14ac:dyDescent="0.2">
      <c r="B74" s="10"/>
      <c r="C74" s="136"/>
      <c r="D74" s="136"/>
      <c r="E74" s="148" t="s">
        <v>96</v>
      </c>
      <c r="F74" s="587"/>
      <c r="G74" s="588"/>
      <c r="H74" s="588"/>
      <c r="I74" s="588"/>
      <c r="J74" s="588"/>
      <c r="K74" s="588"/>
      <c r="L74" s="588"/>
      <c r="M74" s="588"/>
      <c r="N74" s="588"/>
      <c r="O74" s="588"/>
      <c r="P74" s="588"/>
      <c r="Q74" s="588"/>
      <c r="R74" s="588"/>
      <c r="S74" s="588"/>
      <c r="T74" s="588"/>
      <c r="U74" s="588"/>
      <c r="V74" s="588"/>
      <c r="W74" s="588"/>
      <c r="X74" s="588"/>
      <c r="Y74" s="588"/>
      <c r="Z74" s="588"/>
      <c r="AA74" s="588"/>
      <c r="AB74" s="588"/>
      <c r="AC74" s="588"/>
      <c r="AD74" s="588"/>
      <c r="AE74" s="588"/>
      <c r="AF74" s="588"/>
      <c r="AG74" s="588"/>
      <c r="AH74" s="588"/>
      <c r="AI74" s="588"/>
      <c r="AJ74" s="588"/>
      <c r="AK74" s="615"/>
      <c r="AL74" s="615"/>
      <c r="AM74" s="615"/>
      <c r="AN74" s="616"/>
      <c r="AO74" s="136"/>
      <c r="AP74" s="136"/>
      <c r="AQ74" s="136"/>
      <c r="AR74" s="136"/>
      <c r="AS74" s="136"/>
      <c r="AT74" s="136"/>
      <c r="AU74" s="136"/>
      <c r="AV74" s="10"/>
    </row>
    <row r="75" spans="2:48" x14ac:dyDescent="0.2">
      <c r="B75" s="10"/>
      <c r="C75" s="136"/>
      <c r="D75" s="136"/>
      <c r="E75" s="148" t="s">
        <v>97</v>
      </c>
      <c r="F75" s="587"/>
      <c r="G75" s="588"/>
      <c r="H75" s="588"/>
      <c r="I75" s="588"/>
      <c r="J75" s="588"/>
      <c r="K75" s="588"/>
      <c r="L75" s="588"/>
      <c r="M75" s="588"/>
      <c r="N75" s="588"/>
      <c r="O75" s="588"/>
      <c r="P75" s="588"/>
      <c r="Q75" s="588"/>
      <c r="R75" s="588"/>
      <c r="S75" s="588"/>
      <c r="T75" s="588"/>
      <c r="U75" s="588"/>
      <c r="V75" s="588"/>
      <c r="W75" s="588"/>
      <c r="X75" s="588"/>
      <c r="Y75" s="588"/>
      <c r="Z75" s="588"/>
      <c r="AA75" s="588"/>
      <c r="AB75" s="588"/>
      <c r="AC75" s="588"/>
      <c r="AD75" s="588"/>
      <c r="AE75" s="588"/>
      <c r="AF75" s="588"/>
      <c r="AG75" s="588"/>
      <c r="AH75" s="588"/>
      <c r="AI75" s="588"/>
      <c r="AJ75" s="588"/>
      <c r="AK75" s="615"/>
      <c r="AL75" s="615"/>
      <c r="AM75" s="615"/>
      <c r="AN75" s="616"/>
      <c r="AO75" s="136"/>
      <c r="AP75" s="136"/>
      <c r="AQ75" s="136"/>
      <c r="AR75" s="136"/>
      <c r="AS75" s="136"/>
      <c r="AT75" s="136"/>
      <c r="AU75" s="136"/>
      <c r="AV75" s="10"/>
    </row>
    <row r="76" spans="2:48" ht="13.5" thickBot="1" x14ac:dyDescent="0.25">
      <c r="B76" s="10"/>
      <c r="C76" s="136"/>
      <c r="D76" s="136"/>
      <c r="E76" s="148" t="s">
        <v>98</v>
      </c>
      <c r="F76" s="587"/>
      <c r="G76" s="588"/>
      <c r="H76" s="588"/>
      <c r="I76" s="588"/>
      <c r="J76" s="588"/>
      <c r="K76" s="588"/>
      <c r="L76" s="588"/>
      <c r="M76" s="588"/>
      <c r="N76" s="588"/>
      <c r="O76" s="588"/>
      <c r="P76" s="588"/>
      <c r="Q76" s="588"/>
      <c r="R76" s="588"/>
      <c r="S76" s="588"/>
      <c r="T76" s="588"/>
      <c r="U76" s="588"/>
      <c r="V76" s="588"/>
      <c r="W76" s="588"/>
      <c r="X76" s="588"/>
      <c r="Y76" s="588"/>
      <c r="Z76" s="588"/>
      <c r="AA76" s="588"/>
      <c r="AB76" s="588"/>
      <c r="AC76" s="588"/>
      <c r="AD76" s="588"/>
      <c r="AE76" s="588"/>
      <c r="AF76" s="588"/>
      <c r="AG76" s="588"/>
      <c r="AH76" s="588"/>
      <c r="AI76" s="588"/>
      <c r="AJ76" s="588"/>
      <c r="AK76" s="615"/>
      <c r="AL76" s="615"/>
      <c r="AM76" s="615"/>
      <c r="AN76" s="616"/>
      <c r="AO76" s="136"/>
      <c r="AP76" s="136"/>
      <c r="AQ76" s="136"/>
      <c r="AR76" s="136"/>
      <c r="AS76" s="136"/>
      <c r="AT76" s="136"/>
      <c r="AU76" s="136"/>
      <c r="AV76" s="10"/>
    </row>
    <row r="77" spans="2:48" ht="13.5" thickBot="1" x14ac:dyDescent="0.25">
      <c r="B77" s="10"/>
      <c r="C77" s="136"/>
      <c r="D77" s="136"/>
      <c r="E77" s="136"/>
      <c r="F77" s="567" t="s">
        <v>143</v>
      </c>
      <c r="G77" s="493"/>
      <c r="H77" s="493"/>
      <c r="I77" s="493"/>
      <c r="J77" s="493"/>
      <c r="K77" s="493"/>
      <c r="L77" s="493"/>
      <c r="M77" s="493"/>
      <c r="N77" s="493"/>
      <c r="O77" s="493"/>
      <c r="P77" s="493"/>
      <c r="Q77" s="493"/>
      <c r="R77" s="493"/>
      <c r="S77" s="493"/>
      <c r="T77" s="493"/>
      <c r="U77" s="493"/>
      <c r="V77" s="493"/>
      <c r="W77" s="493"/>
      <c r="X77" s="493"/>
      <c r="Y77" s="493"/>
      <c r="Z77" s="493"/>
      <c r="AA77" s="493"/>
      <c r="AB77" s="493"/>
      <c r="AC77" s="493"/>
      <c r="AD77" s="493"/>
      <c r="AE77" s="493"/>
      <c r="AF77" s="493"/>
      <c r="AG77" s="493"/>
      <c r="AH77" s="493"/>
      <c r="AI77" s="493"/>
      <c r="AJ77" s="493"/>
      <c r="AK77" s="613" t="s">
        <v>139</v>
      </c>
      <c r="AL77" s="487"/>
      <c r="AM77" s="487"/>
      <c r="AN77" s="614"/>
      <c r="AO77" s="136"/>
      <c r="AP77" s="136"/>
      <c r="AQ77" s="136"/>
      <c r="AR77" s="136"/>
      <c r="AS77" s="136"/>
      <c r="AT77" s="136"/>
      <c r="AU77" s="136"/>
      <c r="AV77" s="10"/>
    </row>
    <row r="78" spans="2:48" x14ac:dyDescent="0.2">
      <c r="B78" s="10"/>
      <c r="C78" s="136"/>
      <c r="D78" s="136"/>
      <c r="E78" s="148" t="s">
        <v>91</v>
      </c>
      <c r="F78" s="617"/>
      <c r="G78" s="618"/>
      <c r="H78" s="618"/>
      <c r="I78" s="618"/>
      <c r="J78" s="618"/>
      <c r="K78" s="618"/>
      <c r="L78" s="618"/>
      <c r="M78" s="618"/>
      <c r="N78" s="618"/>
      <c r="O78" s="618"/>
      <c r="P78" s="618"/>
      <c r="Q78" s="618"/>
      <c r="R78" s="618"/>
      <c r="S78" s="618"/>
      <c r="T78" s="618"/>
      <c r="U78" s="618"/>
      <c r="V78" s="618"/>
      <c r="W78" s="618"/>
      <c r="X78" s="618"/>
      <c r="Y78" s="618"/>
      <c r="Z78" s="618"/>
      <c r="AA78" s="618"/>
      <c r="AB78" s="618"/>
      <c r="AC78" s="618"/>
      <c r="AD78" s="618"/>
      <c r="AE78" s="618"/>
      <c r="AF78" s="618"/>
      <c r="AG78" s="618"/>
      <c r="AH78" s="618"/>
      <c r="AI78" s="618"/>
      <c r="AJ78" s="618"/>
      <c r="AK78" s="619"/>
      <c r="AL78" s="619"/>
      <c r="AM78" s="619"/>
      <c r="AN78" s="620"/>
      <c r="AO78" s="136"/>
      <c r="AP78" s="136"/>
      <c r="AQ78" s="136"/>
      <c r="AR78" s="136"/>
      <c r="AS78" s="136"/>
      <c r="AT78" s="136"/>
      <c r="AU78" s="136"/>
      <c r="AV78" s="10"/>
    </row>
    <row r="79" spans="2:48" x14ac:dyDescent="0.2">
      <c r="B79" s="10"/>
      <c r="C79" s="136"/>
      <c r="D79" s="136"/>
      <c r="E79" s="148" t="s">
        <v>92</v>
      </c>
      <c r="F79" s="587"/>
      <c r="G79" s="588"/>
      <c r="H79" s="588"/>
      <c r="I79" s="588"/>
      <c r="J79" s="588"/>
      <c r="K79" s="588"/>
      <c r="L79" s="588"/>
      <c r="M79" s="588"/>
      <c r="N79" s="588"/>
      <c r="O79" s="588"/>
      <c r="P79" s="588"/>
      <c r="Q79" s="588"/>
      <c r="R79" s="588"/>
      <c r="S79" s="588"/>
      <c r="T79" s="588"/>
      <c r="U79" s="588"/>
      <c r="V79" s="588"/>
      <c r="W79" s="588"/>
      <c r="X79" s="588"/>
      <c r="Y79" s="588"/>
      <c r="Z79" s="588"/>
      <c r="AA79" s="588"/>
      <c r="AB79" s="588"/>
      <c r="AC79" s="588"/>
      <c r="AD79" s="588"/>
      <c r="AE79" s="588"/>
      <c r="AF79" s="588"/>
      <c r="AG79" s="588"/>
      <c r="AH79" s="588"/>
      <c r="AI79" s="588"/>
      <c r="AJ79" s="588"/>
      <c r="AK79" s="615"/>
      <c r="AL79" s="615"/>
      <c r="AM79" s="615"/>
      <c r="AN79" s="616"/>
      <c r="AO79" s="136"/>
      <c r="AP79" s="136"/>
      <c r="AQ79" s="136"/>
      <c r="AR79" s="136"/>
      <c r="AS79" s="136"/>
      <c r="AT79" s="136"/>
      <c r="AU79" s="136"/>
      <c r="AV79" s="10"/>
    </row>
    <row r="80" spans="2:48" x14ac:dyDescent="0.2">
      <c r="B80" s="10"/>
      <c r="C80" s="136"/>
      <c r="D80" s="136"/>
      <c r="E80" s="148" t="s">
        <v>93</v>
      </c>
      <c r="F80" s="587"/>
      <c r="G80" s="588"/>
      <c r="H80" s="588"/>
      <c r="I80" s="588"/>
      <c r="J80" s="588"/>
      <c r="K80" s="588"/>
      <c r="L80" s="588"/>
      <c r="M80" s="588"/>
      <c r="N80" s="588"/>
      <c r="O80" s="588"/>
      <c r="P80" s="588"/>
      <c r="Q80" s="588"/>
      <c r="R80" s="588"/>
      <c r="S80" s="588"/>
      <c r="T80" s="588"/>
      <c r="U80" s="588"/>
      <c r="V80" s="588"/>
      <c r="W80" s="588"/>
      <c r="X80" s="588"/>
      <c r="Y80" s="588"/>
      <c r="Z80" s="588"/>
      <c r="AA80" s="588"/>
      <c r="AB80" s="588"/>
      <c r="AC80" s="588"/>
      <c r="AD80" s="588"/>
      <c r="AE80" s="588"/>
      <c r="AF80" s="588"/>
      <c r="AG80" s="588"/>
      <c r="AH80" s="588"/>
      <c r="AI80" s="588"/>
      <c r="AJ80" s="588"/>
      <c r="AK80" s="615"/>
      <c r="AL80" s="615"/>
      <c r="AM80" s="615"/>
      <c r="AN80" s="616"/>
      <c r="AO80" s="136"/>
      <c r="AP80" s="136"/>
      <c r="AQ80" s="136"/>
      <c r="AR80" s="136"/>
      <c r="AS80" s="136"/>
      <c r="AT80" s="136"/>
      <c r="AU80" s="136"/>
      <c r="AV80" s="10"/>
    </row>
    <row r="81" spans="2:48" x14ac:dyDescent="0.2">
      <c r="B81" s="10"/>
      <c r="C81" s="136"/>
      <c r="D81" s="136"/>
      <c r="E81" s="148" t="s">
        <v>94</v>
      </c>
      <c r="F81" s="587"/>
      <c r="G81" s="588"/>
      <c r="H81" s="588"/>
      <c r="I81" s="588"/>
      <c r="J81" s="588"/>
      <c r="K81" s="588"/>
      <c r="L81" s="588"/>
      <c r="M81" s="588"/>
      <c r="N81" s="588"/>
      <c r="O81" s="588"/>
      <c r="P81" s="588"/>
      <c r="Q81" s="588"/>
      <c r="R81" s="588"/>
      <c r="S81" s="588"/>
      <c r="T81" s="588"/>
      <c r="U81" s="588"/>
      <c r="V81" s="588"/>
      <c r="W81" s="588"/>
      <c r="X81" s="588"/>
      <c r="Y81" s="588"/>
      <c r="Z81" s="588"/>
      <c r="AA81" s="588"/>
      <c r="AB81" s="588"/>
      <c r="AC81" s="588"/>
      <c r="AD81" s="588"/>
      <c r="AE81" s="588"/>
      <c r="AF81" s="588"/>
      <c r="AG81" s="588"/>
      <c r="AH81" s="588"/>
      <c r="AI81" s="588"/>
      <c r="AJ81" s="588"/>
      <c r="AK81" s="615"/>
      <c r="AL81" s="615"/>
      <c r="AM81" s="615"/>
      <c r="AN81" s="616"/>
      <c r="AO81" s="136"/>
      <c r="AP81" s="136"/>
      <c r="AQ81" s="136"/>
      <c r="AR81" s="136"/>
      <c r="AS81" s="136"/>
      <c r="AT81" s="136"/>
      <c r="AU81" s="136"/>
      <c r="AV81" s="10"/>
    </row>
    <row r="82" spans="2:48" x14ac:dyDescent="0.2">
      <c r="B82" s="10"/>
      <c r="C82" s="136"/>
      <c r="D82" s="136"/>
      <c r="E82" s="148" t="s">
        <v>95</v>
      </c>
      <c r="F82" s="587"/>
      <c r="G82" s="588"/>
      <c r="H82" s="588"/>
      <c r="I82" s="588"/>
      <c r="J82" s="588"/>
      <c r="K82" s="588"/>
      <c r="L82" s="588"/>
      <c r="M82" s="588"/>
      <c r="N82" s="588"/>
      <c r="O82" s="588"/>
      <c r="P82" s="588"/>
      <c r="Q82" s="588"/>
      <c r="R82" s="588"/>
      <c r="S82" s="588"/>
      <c r="T82" s="588"/>
      <c r="U82" s="588"/>
      <c r="V82" s="588"/>
      <c r="W82" s="588"/>
      <c r="X82" s="588"/>
      <c r="Y82" s="588"/>
      <c r="Z82" s="588"/>
      <c r="AA82" s="588"/>
      <c r="AB82" s="588"/>
      <c r="AC82" s="588"/>
      <c r="AD82" s="588"/>
      <c r="AE82" s="588"/>
      <c r="AF82" s="588"/>
      <c r="AG82" s="588"/>
      <c r="AH82" s="588"/>
      <c r="AI82" s="588"/>
      <c r="AJ82" s="588"/>
      <c r="AK82" s="615"/>
      <c r="AL82" s="615"/>
      <c r="AM82" s="615"/>
      <c r="AN82" s="616"/>
      <c r="AO82" s="136"/>
      <c r="AP82" s="136"/>
      <c r="AQ82" s="136"/>
      <c r="AR82" s="136"/>
      <c r="AS82" s="136"/>
      <c r="AT82" s="136"/>
      <c r="AU82" s="136"/>
      <c r="AV82" s="10"/>
    </row>
    <row r="83" spans="2:48" x14ac:dyDescent="0.2">
      <c r="B83" s="10"/>
      <c r="C83" s="136"/>
      <c r="D83" s="136"/>
      <c r="E83" s="148" t="s">
        <v>96</v>
      </c>
      <c r="F83" s="587"/>
      <c r="G83" s="588"/>
      <c r="H83" s="588"/>
      <c r="I83" s="588"/>
      <c r="J83" s="588"/>
      <c r="K83" s="588"/>
      <c r="L83" s="588"/>
      <c r="M83" s="588"/>
      <c r="N83" s="588"/>
      <c r="O83" s="588"/>
      <c r="P83" s="588"/>
      <c r="Q83" s="588"/>
      <c r="R83" s="588"/>
      <c r="S83" s="588"/>
      <c r="T83" s="588"/>
      <c r="U83" s="588"/>
      <c r="V83" s="588"/>
      <c r="W83" s="588"/>
      <c r="X83" s="588"/>
      <c r="Y83" s="588"/>
      <c r="Z83" s="588"/>
      <c r="AA83" s="588"/>
      <c r="AB83" s="588"/>
      <c r="AC83" s="588"/>
      <c r="AD83" s="588"/>
      <c r="AE83" s="588"/>
      <c r="AF83" s="588"/>
      <c r="AG83" s="588"/>
      <c r="AH83" s="588"/>
      <c r="AI83" s="588"/>
      <c r="AJ83" s="588"/>
      <c r="AK83" s="615"/>
      <c r="AL83" s="615"/>
      <c r="AM83" s="615"/>
      <c r="AN83" s="616"/>
      <c r="AO83" s="136"/>
      <c r="AP83" s="136"/>
      <c r="AQ83" s="136"/>
      <c r="AR83" s="136"/>
      <c r="AS83" s="136"/>
      <c r="AT83" s="136"/>
      <c r="AU83" s="136"/>
      <c r="AV83" s="10"/>
    </row>
    <row r="84" spans="2:48" x14ac:dyDescent="0.2">
      <c r="B84" s="10"/>
      <c r="C84" s="136"/>
      <c r="D84" s="136"/>
      <c r="E84" s="148" t="s">
        <v>97</v>
      </c>
      <c r="F84" s="587"/>
      <c r="G84" s="588"/>
      <c r="H84" s="588"/>
      <c r="I84" s="588"/>
      <c r="J84" s="588"/>
      <c r="K84" s="588"/>
      <c r="L84" s="588"/>
      <c r="M84" s="588"/>
      <c r="N84" s="588"/>
      <c r="O84" s="588"/>
      <c r="P84" s="588"/>
      <c r="Q84" s="588"/>
      <c r="R84" s="588"/>
      <c r="S84" s="588"/>
      <c r="T84" s="588"/>
      <c r="U84" s="588"/>
      <c r="V84" s="588"/>
      <c r="W84" s="588"/>
      <c r="X84" s="588"/>
      <c r="Y84" s="588"/>
      <c r="Z84" s="588"/>
      <c r="AA84" s="588"/>
      <c r="AB84" s="588"/>
      <c r="AC84" s="588"/>
      <c r="AD84" s="588"/>
      <c r="AE84" s="588"/>
      <c r="AF84" s="588"/>
      <c r="AG84" s="588"/>
      <c r="AH84" s="588"/>
      <c r="AI84" s="588"/>
      <c r="AJ84" s="588"/>
      <c r="AK84" s="615"/>
      <c r="AL84" s="615"/>
      <c r="AM84" s="615"/>
      <c r="AN84" s="616"/>
      <c r="AO84" s="136"/>
      <c r="AP84" s="136"/>
      <c r="AQ84" s="136"/>
      <c r="AR84" s="136"/>
      <c r="AS84" s="136"/>
      <c r="AT84" s="136"/>
      <c r="AU84" s="136"/>
      <c r="AV84" s="10"/>
    </row>
    <row r="85" spans="2:48" ht="13.5" thickBot="1" x14ac:dyDescent="0.25">
      <c r="B85" s="10"/>
      <c r="C85" s="136"/>
      <c r="D85" s="136"/>
      <c r="E85" s="148" t="s">
        <v>98</v>
      </c>
      <c r="F85" s="598"/>
      <c r="G85" s="599"/>
      <c r="H85" s="599"/>
      <c r="I85" s="599"/>
      <c r="J85" s="599"/>
      <c r="K85" s="599"/>
      <c r="L85" s="599"/>
      <c r="M85" s="599"/>
      <c r="N85" s="599"/>
      <c r="O85" s="599"/>
      <c r="P85" s="599"/>
      <c r="Q85" s="599"/>
      <c r="R85" s="599"/>
      <c r="S85" s="599"/>
      <c r="T85" s="599"/>
      <c r="U85" s="599"/>
      <c r="V85" s="599"/>
      <c r="W85" s="599"/>
      <c r="X85" s="599"/>
      <c r="Y85" s="599"/>
      <c r="Z85" s="599"/>
      <c r="AA85" s="599"/>
      <c r="AB85" s="599"/>
      <c r="AC85" s="599"/>
      <c r="AD85" s="599"/>
      <c r="AE85" s="599"/>
      <c r="AF85" s="599"/>
      <c r="AG85" s="599"/>
      <c r="AH85" s="599"/>
      <c r="AI85" s="599"/>
      <c r="AJ85" s="599"/>
      <c r="AK85" s="621"/>
      <c r="AL85" s="621"/>
      <c r="AM85" s="621"/>
      <c r="AN85" s="622"/>
      <c r="AO85" s="136"/>
      <c r="AP85" s="136"/>
      <c r="AQ85" s="136"/>
      <c r="AR85" s="136"/>
      <c r="AS85" s="136"/>
      <c r="AT85" s="136"/>
      <c r="AU85" s="136"/>
      <c r="AV85" s="10"/>
    </row>
    <row r="86" spans="2:48" x14ac:dyDescent="0.2">
      <c r="B86" s="10"/>
      <c r="C86" s="136"/>
      <c r="D86" s="136"/>
      <c r="E86" s="136"/>
      <c r="F86" s="136" t="s">
        <v>144</v>
      </c>
      <c r="G86" s="136"/>
      <c r="H86" s="136"/>
      <c r="I86" s="136"/>
      <c r="J86" s="136"/>
      <c r="K86" s="136"/>
      <c r="L86" s="136"/>
      <c r="M86" s="13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6"/>
      <c r="AN86" s="156"/>
      <c r="AO86" s="136"/>
      <c r="AP86" s="775">
        <f>SUM(AK69:AN76)</f>
        <v>0</v>
      </c>
      <c r="AQ86" s="776"/>
      <c r="AR86" s="776"/>
      <c r="AS86" s="776"/>
      <c r="AT86" s="777"/>
      <c r="AU86" s="136"/>
      <c r="AV86" s="10"/>
    </row>
    <row r="87" spans="2:48" x14ac:dyDescent="0.2">
      <c r="B87" s="10"/>
      <c r="C87" s="136"/>
      <c r="D87" s="136"/>
      <c r="E87" s="136"/>
      <c r="F87" s="136" t="s">
        <v>145</v>
      </c>
      <c r="G87" s="136"/>
      <c r="H87" s="136"/>
      <c r="I87" s="136"/>
      <c r="J87" s="136"/>
      <c r="K87" s="136"/>
      <c r="L87" s="136"/>
      <c r="M87" s="136"/>
      <c r="N87" s="155"/>
      <c r="O87" s="155"/>
      <c r="P87" s="155"/>
      <c r="Q87" s="155"/>
      <c r="R87" s="155"/>
      <c r="S87" s="155"/>
      <c r="T87" s="155"/>
      <c r="U87" s="155"/>
      <c r="V87" s="155"/>
      <c r="W87" s="155"/>
      <c r="X87" s="155"/>
      <c r="Y87" s="155"/>
      <c r="Z87" s="155"/>
      <c r="AA87" s="155"/>
      <c r="AB87" s="155"/>
      <c r="AC87" s="155"/>
      <c r="AD87" s="155"/>
      <c r="AE87" s="155"/>
      <c r="AF87" s="155"/>
      <c r="AG87" s="155"/>
      <c r="AH87" s="155"/>
      <c r="AI87" s="155"/>
      <c r="AJ87" s="155"/>
      <c r="AK87" s="155"/>
      <c r="AL87" s="155"/>
      <c r="AM87" s="155"/>
      <c r="AN87" s="155"/>
      <c r="AO87" s="136"/>
      <c r="AP87" s="775">
        <f>SUM(AK78:AN85)</f>
        <v>0</v>
      </c>
      <c r="AQ87" s="776"/>
      <c r="AR87" s="776"/>
      <c r="AS87" s="776"/>
      <c r="AT87" s="777"/>
      <c r="AU87" s="136"/>
      <c r="AV87" s="10"/>
    </row>
    <row r="88" spans="2:48" ht="13.5" thickBot="1" x14ac:dyDescent="0.25">
      <c r="B88" s="10"/>
      <c r="C88" s="136"/>
      <c r="D88" s="136"/>
      <c r="E88" s="136"/>
      <c r="F88" s="136"/>
      <c r="G88" s="136"/>
      <c r="H88" s="136"/>
      <c r="I88" s="136"/>
      <c r="J88" s="136"/>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6"/>
      <c r="AN88" s="136"/>
      <c r="AO88" s="136"/>
      <c r="AP88" s="136"/>
      <c r="AQ88" s="136"/>
      <c r="AR88" s="136"/>
      <c r="AS88" s="136"/>
      <c r="AT88" s="136"/>
      <c r="AU88" s="136"/>
      <c r="AV88" s="10"/>
    </row>
    <row r="89" spans="2:48" ht="13.5" customHeight="1" thickBot="1" x14ac:dyDescent="0.25">
      <c r="B89" s="10"/>
      <c r="C89" s="136"/>
      <c r="D89" s="136"/>
      <c r="E89" s="136"/>
      <c r="F89" s="567" t="s">
        <v>327</v>
      </c>
      <c r="G89" s="493"/>
      <c r="H89" s="493"/>
      <c r="I89" s="493"/>
      <c r="J89" s="493"/>
      <c r="K89" s="493"/>
      <c r="L89" s="493"/>
      <c r="M89" s="493"/>
      <c r="N89" s="493"/>
      <c r="O89" s="493"/>
      <c r="P89" s="493"/>
      <c r="Q89" s="493"/>
      <c r="R89" s="493"/>
      <c r="S89" s="493"/>
      <c r="T89" s="493"/>
      <c r="U89" s="493"/>
      <c r="V89" s="493"/>
      <c r="W89" s="493"/>
      <c r="X89" s="493"/>
      <c r="Y89" s="493"/>
      <c r="Z89" s="493"/>
      <c r="AA89" s="493"/>
      <c r="AB89" s="493"/>
      <c r="AC89" s="493"/>
      <c r="AD89" s="493"/>
      <c r="AE89" s="493"/>
      <c r="AF89" s="493"/>
      <c r="AG89" s="493"/>
      <c r="AH89" s="493"/>
      <c r="AI89" s="493"/>
      <c r="AJ89" s="493"/>
      <c r="AK89" s="613" t="s">
        <v>139</v>
      </c>
      <c r="AL89" s="487"/>
      <c r="AM89" s="487"/>
      <c r="AN89" s="614"/>
      <c r="AO89" s="136"/>
      <c r="AP89" s="136"/>
      <c r="AQ89" s="136"/>
      <c r="AR89" s="136"/>
      <c r="AS89" s="136"/>
      <c r="AT89" s="136"/>
      <c r="AU89" s="136"/>
      <c r="AV89" s="10"/>
    </row>
    <row r="90" spans="2:48" x14ac:dyDescent="0.2">
      <c r="B90" s="10"/>
      <c r="C90" s="136"/>
      <c r="D90" s="136"/>
      <c r="E90" s="148" t="s">
        <v>91</v>
      </c>
      <c r="F90" s="686" t="s">
        <v>277</v>
      </c>
      <c r="G90" s="687"/>
      <c r="H90" s="687"/>
      <c r="I90" s="687"/>
      <c r="J90" s="687"/>
      <c r="K90" s="687"/>
      <c r="L90" s="436"/>
      <c r="M90" s="690"/>
      <c r="N90" s="691"/>
      <c r="O90" s="691"/>
      <c r="P90" s="691"/>
      <c r="Q90" s="691"/>
      <c r="R90" s="691"/>
      <c r="S90" s="691"/>
      <c r="T90" s="691"/>
      <c r="U90" s="691"/>
      <c r="V90" s="691"/>
      <c r="W90" s="691"/>
      <c r="X90" s="691"/>
      <c r="Y90" s="691"/>
      <c r="Z90" s="691"/>
      <c r="AA90" s="691"/>
      <c r="AB90" s="691"/>
      <c r="AC90" s="691"/>
      <c r="AD90" s="691"/>
      <c r="AE90" s="691"/>
      <c r="AF90" s="691"/>
      <c r="AG90" s="691"/>
      <c r="AH90" s="691"/>
      <c r="AI90" s="691"/>
      <c r="AJ90" s="692"/>
      <c r="AK90" s="626"/>
      <c r="AL90" s="626"/>
      <c r="AM90" s="626"/>
      <c r="AN90" s="627"/>
      <c r="AO90" s="136"/>
      <c r="AP90" s="136"/>
      <c r="AQ90" s="136"/>
      <c r="AR90" s="136"/>
      <c r="AS90" s="136"/>
      <c r="AT90" s="136"/>
      <c r="AU90" s="136"/>
      <c r="AV90" s="10"/>
    </row>
    <row r="91" spans="2:48" x14ac:dyDescent="0.2">
      <c r="B91" s="10"/>
      <c r="C91" s="136"/>
      <c r="D91" s="136"/>
      <c r="E91" s="148" t="s">
        <v>92</v>
      </c>
      <c r="F91" s="688" t="s">
        <v>157</v>
      </c>
      <c r="G91" s="689"/>
      <c r="H91" s="689"/>
      <c r="I91" s="689"/>
      <c r="J91" s="689"/>
      <c r="K91" s="689"/>
      <c r="L91" s="638"/>
      <c r="M91" s="693"/>
      <c r="N91" s="634"/>
      <c r="O91" s="634"/>
      <c r="P91" s="634"/>
      <c r="Q91" s="634"/>
      <c r="R91" s="634"/>
      <c r="S91" s="634"/>
      <c r="T91" s="634"/>
      <c r="U91" s="634"/>
      <c r="V91" s="634"/>
      <c r="W91" s="634"/>
      <c r="X91" s="634"/>
      <c r="Y91" s="634"/>
      <c r="Z91" s="634"/>
      <c r="AA91" s="634"/>
      <c r="AB91" s="634"/>
      <c r="AC91" s="634"/>
      <c r="AD91" s="634"/>
      <c r="AE91" s="634"/>
      <c r="AF91" s="634"/>
      <c r="AG91" s="634"/>
      <c r="AH91" s="634"/>
      <c r="AI91" s="634"/>
      <c r="AJ91" s="635"/>
      <c r="AK91" s="615"/>
      <c r="AL91" s="615"/>
      <c r="AM91" s="615"/>
      <c r="AN91" s="616"/>
      <c r="AO91" s="136"/>
      <c r="AP91" s="136"/>
      <c r="AQ91" s="136"/>
      <c r="AR91" s="136"/>
      <c r="AS91" s="136"/>
      <c r="AT91" s="136"/>
      <c r="AU91" s="136"/>
      <c r="AV91" s="10"/>
    </row>
    <row r="92" spans="2:48" x14ac:dyDescent="0.2">
      <c r="B92" s="10"/>
      <c r="C92" s="136"/>
      <c r="D92" s="136"/>
      <c r="E92" s="148" t="s">
        <v>93</v>
      </c>
      <c r="F92" s="628" t="s">
        <v>521</v>
      </c>
      <c r="G92" s="440"/>
      <c r="H92" s="440"/>
      <c r="I92" s="440"/>
      <c r="J92" s="440"/>
      <c r="K92" s="440"/>
      <c r="L92" s="441"/>
      <c r="M92" s="633"/>
      <c r="N92" s="634"/>
      <c r="O92" s="634"/>
      <c r="P92" s="634"/>
      <c r="Q92" s="634"/>
      <c r="R92" s="634"/>
      <c r="S92" s="634"/>
      <c r="T92" s="634"/>
      <c r="U92" s="634"/>
      <c r="V92" s="634"/>
      <c r="W92" s="634"/>
      <c r="X92" s="634"/>
      <c r="Y92" s="634"/>
      <c r="Z92" s="634"/>
      <c r="AA92" s="634"/>
      <c r="AB92" s="634"/>
      <c r="AC92" s="634"/>
      <c r="AD92" s="634"/>
      <c r="AE92" s="634"/>
      <c r="AF92" s="634"/>
      <c r="AG92" s="634"/>
      <c r="AH92" s="634"/>
      <c r="AI92" s="634"/>
      <c r="AJ92" s="635"/>
      <c r="AK92" s="615"/>
      <c r="AL92" s="615"/>
      <c r="AM92" s="615"/>
      <c r="AN92" s="616"/>
      <c r="AO92" s="136"/>
      <c r="AP92" s="136"/>
      <c r="AQ92" s="136"/>
      <c r="AR92" s="136"/>
      <c r="AS92" s="136"/>
      <c r="AT92" s="136"/>
      <c r="AU92" s="136"/>
      <c r="AV92" s="10"/>
    </row>
    <row r="93" spans="2:48" x14ac:dyDescent="0.2">
      <c r="B93" s="10"/>
      <c r="C93" s="136"/>
      <c r="D93" s="136"/>
      <c r="E93" s="148" t="s">
        <v>94</v>
      </c>
      <c r="F93" s="629"/>
      <c r="G93" s="630"/>
      <c r="H93" s="630"/>
      <c r="I93" s="630"/>
      <c r="J93" s="630"/>
      <c r="K93" s="630"/>
      <c r="L93" s="631"/>
      <c r="M93" s="633"/>
      <c r="N93" s="634"/>
      <c r="O93" s="634"/>
      <c r="P93" s="634"/>
      <c r="Q93" s="634"/>
      <c r="R93" s="634"/>
      <c r="S93" s="634"/>
      <c r="T93" s="634"/>
      <c r="U93" s="634"/>
      <c r="V93" s="634"/>
      <c r="W93" s="634"/>
      <c r="X93" s="634"/>
      <c r="Y93" s="634"/>
      <c r="Z93" s="634"/>
      <c r="AA93" s="634"/>
      <c r="AB93" s="634"/>
      <c r="AC93" s="634"/>
      <c r="AD93" s="634"/>
      <c r="AE93" s="634"/>
      <c r="AF93" s="634"/>
      <c r="AG93" s="634"/>
      <c r="AH93" s="634"/>
      <c r="AI93" s="634"/>
      <c r="AJ93" s="635"/>
      <c r="AK93" s="615"/>
      <c r="AL93" s="615"/>
      <c r="AM93" s="615"/>
      <c r="AN93" s="616"/>
      <c r="AO93" s="136"/>
      <c r="AP93" s="136"/>
      <c r="AQ93" s="136"/>
      <c r="AR93" s="136"/>
      <c r="AS93" s="136"/>
      <c r="AT93" s="136"/>
      <c r="AU93" s="136"/>
      <c r="AV93" s="10"/>
    </row>
    <row r="94" spans="2:48" x14ac:dyDescent="0.2">
      <c r="B94" s="10"/>
      <c r="C94" s="136"/>
      <c r="D94" s="136"/>
      <c r="E94" s="148" t="s">
        <v>95</v>
      </c>
      <c r="F94" s="629"/>
      <c r="G94" s="630"/>
      <c r="H94" s="630"/>
      <c r="I94" s="630"/>
      <c r="J94" s="630"/>
      <c r="K94" s="630"/>
      <c r="L94" s="631"/>
      <c r="M94" s="633"/>
      <c r="N94" s="634"/>
      <c r="O94" s="634"/>
      <c r="P94" s="634"/>
      <c r="Q94" s="634"/>
      <c r="R94" s="634"/>
      <c r="S94" s="634"/>
      <c r="T94" s="634"/>
      <c r="U94" s="634"/>
      <c r="V94" s="634"/>
      <c r="W94" s="634"/>
      <c r="X94" s="634"/>
      <c r="Y94" s="634"/>
      <c r="Z94" s="634"/>
      <c r="AA94" s="634"/>
      <c r="AB94" s="634"/>
      <c r="AC94" s="634"/>
      <c r="AD94" s="634"/>
      <c r="AE94" s="634"/>
      <c r="AF94" s="634"/>
      <c r="AG94" s="634"/>
      <c r="AH94" s="634"/>
      <c r="AI94" s="634"/>
      <c r="AJ94" s="635"/>
      <c r="AK94" s="615"/>
      <c r="AL94" s="615"/>
      <c r="AM94" s="615"/>
      <c r="AN94" s="616"/>
      <c r="AO94" s="136"/>
      <c r="AP94" s="136"/>
      <c r="AQ94" s="136"/>
      <c r="AR94" s="136"/>
      <c r="AS94" s="136"/>
      <c r="AT94" s="136"/>
      <c r="AU94" s="136"/>
      <c r="AV94" s="10"/>
    </row>
    <row r="95" spans="2:48" x14ac:dyDescent="0.2">
      <c r="B95" s="10"/>
      <c r="C95" s="136"/>
      <c r="D95" s="136"/>
      <c r="E95" s="148" t="s">
        <v>96</v>
      </c>
      <c r="F95" s="629"/>
      <c r="G95" s="630"/>
      <c r="H95" s="630"/>
      <c r="I95" s="630"/>
      <c r="J95" s="630"/>
      <c r="K95" s="630"/>
      <c r="L95" s="631"/>
      <c r="M95" s="633"/>
      <c r="N95" s="634"/>
      <c r="O95" s="634"/>
      <c r="P95" s="634"/>
      <c r="Q95" s="634"/>
      <c r="R95" s="634"/>
      <c r="S95" s="634"/>
      <c r="T95" s="634"/>
      <c r="U95" s="634"/>
      <c r="V95" s="634"/>
      <c r="W95" s="634"/>
      <c r="X95" s="634"/>
      <c r="Y95" s="634"/>
      <c r="Z95" s="634"/>
      <c r="AA95" s="634"/>
      <c r="AB95" s="634"/>
      <c r="AC95" s="634"/>
      <c r="AD95" s="634"/>
      <c r="AE95" s="634"/>
      <c r="AF95" s="634"/>
      <c r="AG95" s="634"/>
      <c r="AH95" s="634"/>
      <c r="AI95" s="634"/>
      <c r="AJ95" s="635"/>
      <c r="AK95" s="615"/>
      <c r="AL95" s="615"/>
      <c r="AM95" s="615"/>
      <c r="AN95" s="616"/>
      <c r="AO95" s="136"/>
      <c r="AP95" s="136"/>
      <c r="AQ95" s="136"/>
      <c r="AR95" s="136"/>
      <c r="AS95" s="136"/>
      <c r="AT95" s="136"/>
      <c r="AU95" s="136"/>
      <c r="AV95" s="10"/>
    </row>
    <row r="96" spans="2:48" x14ac:dyDescent="0.2">
      <c r="B96" s="10"/>
      <c r="C96" s="136"/>
      <c r="D96" s="136"/>
      <c r="E96" s="148" t="s">
        <v>97</v>
      </c>
      <c r="F96" s="629"/>
      <c r="G96" s="630"/>
      <c r="H96" s="630"/>
      <c r="I96" s="630"/>
      <c r="J96" s="630"/>
      <c r="K96" s="630"/>
      <c r="L96" s="631"/>
      <c r="M96" s="633"/>
      <c r="N96" s="634"/>
      <c r="O96" s="634"/>
      <c r="P96" s="634"/>
      <c r="Q96" s="634"/>
      <c r="R96" s="634"/>
      <c r="S96" s="634"/>
      <c r="T96" s="634"/>
      <c r="U96" s="634"/>
      <c r="V96" s="634"/>
      <c r="W96" s="634"/>
      <c r="X96" s="634"/>
      <c r="Y96" s="634"/>
      <c r="Z96" s="634"/>
      <c r="AA96" s="634"/>
      <c r="AB96" s="634"/>
      <c r="AC96" s="634"/>
      <c r="AD96" s="634"/>
      <c r="AE96" s="634"/>
      <c r="AF96" s="634"/>
      <c r="AG96" s="634"/>
      <c r="AH96" s="634"/>
      <c r="AI96" s="634"/>
      <c r="AJ96" s="635"/>
      <c r="AK96" s="615"/>
      <c r="AL96" s="615"/>
      <c r="AM96" s="615"/>
      <c r="AN96" s="616"/>
      <c r="AO96" s="136"/>
      <c r="AP96" s="136"/>
      <c r="AQ96" s="136"/>
      <c r="AR96" s="136"/>
      <c r="AS96" s="136"/>
      <c r="AT96" s="136"/>
      <c r="AU96" s="136"/>
      <c r="AV96" s="10"/>
    </row>
    <row r="97" spans="2:48" x14ac:dyDescent="0.2">
      <c r="B97" s="10"/>
      <c r="C97" s="136"/>
      <c r="D97" s="136"/>
      <c r="E97" s="148" t="s">
        <v>98</v>
      </c>
      <c r="F97" s="629"/>
      <c r="G97" s="630"/>
      <c r="H97" s="630"/>
      <c r="I97" s="630"/>
      <c r="J97" s="630"/>
      <c r="K97" s="630"/>
      <c r="L97" s="631"/>
      <c r="M97" s="633"/>
      <c r="N97" s="634"/>
      <c r="O97" s="634"/>
      <c r="P97" s="634"/>
      <c r="Q97" s="634"/>
      <c r="R97" s="634"/>
      <c r="S97" s="634"/>
      <c r="T97" s="634"/>
      <c r="U97" s="634"/>
      <c r="V97" s="634"/>
      <c r="W97" s="634"/>
      <c r="X97" s="634"/>
      <c r="Y97" s="634"/>
      <c r="Z97" s="634"/>
      <c r="AA97" s="634"/>
      <c r="AB97" s="634"/>
      <c r="AC97" s="634"/>
      <c r="AD97" s="634"/>
      <c r="AE97" s="634"/>
      <c r="AF97" s="634"/>
      <c r="AG97" s="634"/>
      <c r="AH97" s="634"/>
      <c r="AI97" s="634"/>
      <c r="AJ97" s="635"/>
      <c r="AK97" s="615"/>
      <c r="AL97" s="615"/>
      <c r="AM97" s="615"/>
      <c r="AN97" s="616"/>
      <c r="AO97" s="136"/>
      <c r="AP97" s="136"/>
      <c r="AQ97" s="136"/>
      <c r="AR97" s="136"/>
      <c r="AS97" s="136"/>
      <c r="AT97" s="136"/>
      <c r="AU97" s="136"/>
      <c r="AV97" s="10"/>
    </row>
    <row r="98" spans="2:48" x14ac:dyDescent="0.2">
      <c r="B98" s="10"/>
      <c r="C98" s="136"/>
      <c r="D98" s="136"/>
      <c r="E98" s="148" t="s">
        <v>99</v>
      </c>
      <c r="F98" s="629"/>
      <c r="G98" s="630"/>
      <c r="H98" s="630"/>
      <c r="I98" s="630"/>
      <c r="J98" s="630"/>
      <c r="K98" s="630"/>
      <c r="L98" s="631"/>
      <c r="M98" s="633"/>
      <c r="N98" s="634"/>
      <c r="O98" s="634"/>
      <c r="P98" s="634"/>
      <c r="Q98" s="634"/>
      <c r="R98" s="634"/>
      <c r="S98" s="634"/>
      <c r="T98" s="634"/>
      <c r="U98" s="634"/>
      <c r="V98" s="634"/>
      <c r="W98" s="634"/>
      <c r="X98" s="634"/>
      <c r="Y98" s="634"/>
      <c r="Z98" s="634"/>
      <c r="AA98" s="634"/>
      <c r="AB98" s="634"/>
      <c r="AC98" s="634"/>
      <c r="AD98" s="634"/>
      <c r="AE98" s="634"/>
      <c r="AF98" s="634"/>
      <c r="AG98" s="634"/>
      <c r="AH98" s="634"/>
      <c r="AI98" s="634"/>
      <c r="AJ98" s="635"/>
      <c r="AK98" s="615"/>
      <c r="AL98" s="615"/>
      <c r="AM98" s="615"/>
      <c r="AN98" s="616"/>
      <c r="AO98" s="136"/>
      <c r="AP98" s="136"/>
      <c r="AQ98" s="136"/>
      <c r="AR98" s="136"/>
      <c r="AS98" s="136"/>
      <c r="AT98" s="136"/>
      <c r="AU98" s="136"/>
      <c r="AV98" s="10"/>
    </row>
    <row r="99" spans="2:48" ht="13.5" thickBot="1" x14ac:dyDescent="0.25">
      <c r="B99" s="10"/>
      <c r="C99" s="136"/>
      <c r="D99" s="136"/>
      <c r="E99" s="148" t="s">
        <v>141</v>
      </c>
      <c r="F99" s="632"/>
      <c r="G99" s="443"/>
      <c r="H99" s="443"/>
      <c r="I99" s="443"/>
      <c r="J99" s="443"/>
      <c r="K99" s="443"/>
      <c r="L99" s="444"/>
      <c r="M99" s="653"/>
      <c r="N99" s="654"/>
      <c r="O99" s="654"/>
      <c r="P99" s="654"/>
      <c r="Q99" s="654"/>
      <c r="R99" s="654"/>
      <c r="S99" s="654"/>
      <c r="T99" s="654"/>
      <c r="U99" s="654"/>
      <c r="V99" s="654"/>
      <c r="W99" s="654"/>
      <c r="X99" s="654"/>
      <c r="Y99" s="654"/>
      <c r="Z99" s="654"/>
      <c r="AA99" s="654"/>
      <c r="AB99" s="654"/>
      <c r="AC99" s="654"/>
      <c r="AD99" s="654"/>
      <c r="AE99" s="654"/>
      <c r="AF99" s="654"/>
      <c r="AG99" s="654"/>
      <c r="AH99" s="654"/>
      <c r="AI99" s="654"/>
      <c r="AJ99" s="655"/>
      <c r="AK99" s="621"/>
      <c r="AL99" s="621"/>
      <c r="AM99" s="621"/>
      <c r="AN99" s="622"/>
      <c r="AO99" s="136"/>
      <c r="AP99" s="136"/>
      <c r="AQ99" s="136"/>
      <c r="AR99" s="136"/>
      <c r="AS99" s="136"/>
      <c r="AT99" s="136"/>
      <c r="AU99" s="136"/>
      <c r="AV99" s="10"/>
    </row>
    <row r="100" spans="2:48" x14ac:dyDescent="0.2">
      <c r="B100" s="10"/>
      <c r="C100" s="136"/>
      <c r="D100" s="136"/>
      <c r="E100" s="136"/>
      <c r="F100" s="136" t="s">
        <v>146</v>
      </c>
      <c r="G100" s="136"/>
      <c r="H100" s="136"/>
      <c r="I100" s="136"/>
      <c r="J100" s="136"/>
      <c r="K100" s="136"/>
      <c r="L100" s="136"/>
      <c r="M100" s="136"/>
      <c r="N100" s="156"/>
      <c r="O100" s="156"/>
      <c r="P100" s="156"/>
      <c r="Q100" s="156"/>
      <c r="R100" s="156"/>
      <c r="S100" s="156"/>
      <c r="T100" s="156"/>
      <c r="U100" s="156"/>
      <c r="V100" s="156"/>
      <c r="W100" s="156"/>
      <c r="X100" s="156"/>
      <c r="Y100" s="156"/>
      <c r="Z100" s="156"/>
      <c r="AA100" s="156"/>
      <c r="AB100" s="156"/>
      <c r="AC100" s="156"/>
      <c r="AD100" s="156"/>
      <c r="AE100" s="156"/>
      <c r="AF100" s="156"/>
      <c r="AG100" s="156"/>
      <c r="AH100" s="156"/>
      <c r="AI100" s="156"/>
      <c r="AJ100" s="156"/>
      <c r="AK100" s="156"/>
      <c r="AL100" s="156"/>
      <c r="AM100" s="156"/>
      <c r="AN100" s="156"/>
      <c r="AO100" s="136"/>
      <c r="AP100" s="775">
        <f>SUM(AK90:AN99)</f>
        <v>0</v>
      </c>
      <c r="AQ100" s="776"/>
      <c r="AR100" s="776"/>
      <c r="AS100" s="776"/>
      <c r="AT100" s="777"/>
      <c r="AU100" s="136"/>
      <c r="AV100" s="10"/>
    </row>
    <row r="101" spans="2:48" ht="13.5" thickBot="1" x14ac:dyDescent="0.25">
      <c r="B101" s="10"/>
      <c r="C101" s="136"/>
      <c r="D101" s="136"/>
      <c r="E101" s="136"/>
      <c r="F101" s="136"/>
      <c r="G101" s="136"/>
      <c r="H101" s="136"/>
      <c r="I101" s="136"/>
      <c r="J101" s="136"/>
      <c r="K101" s="136"/>
      <c r="L101" s="136"/>
      <c r="M101" s="136"/>
      <c r="N101" s="136"/>
      <c r="O101" s="136"/>
      <c r="P101" s="136"/>
      <c r="Q101" s="136"/>
      <c r="R101" s="136"/>
      <c r="S101" s="136"/>
      <c r="T101" s="136"/>
      <c r="U101" s="136"/>
      <c r="V101" s="136"/>
      <c r="W101" s="136"/>
      <c r="X101" s="136"/>
      <c r="Y101" s="136"/>
      <c r="Z101" s="136"/>
      <c r="AA101" s="136"/>
      <c r="AB101" s="136"/>
      <c r="AC101" s="136"/>
      <c r="AD101" s="136"/>
      <c r="AE101" s="136"/>
      <c r="AF101" s="136"/>
      <c r="AG101" s="136"/>
      <c r="AH101" s="136"/>
      <c r="AI101" s="136"/>
      <c r="AJ101" s="136"/>
      <c r="AK101" s="136"/>
      <c r="AL101" s="136"/>
      <c r="AM101" s="136"/>
      <c r="AN101" s="136"/>
      <c r="AO101" s="136"/>
      <c r="AP101" s="136"/>
      <c r="AQ101" s="136"/>
      <c r="AR101" s="136"/>
      <c r="AS101" s="136"/>
      <c r="AT101" s="136"/>
      <c r="AU101" s="136"/>
      <c r="AV101" s="10"/>
    </row>
    <row r="102" spans="2:48" ht="13.5" customHeight="1" thickBot="1" x14ac:dyDescent="0.25">
      <c r="B102" s="10"/>
      <c r="C102" s="136"/>
      <c r="D102" s="136"/>
      <c r="E102" s="136"/>
      <c r="F102" s="567" t="s">
        <v>170</v>
      </c>
      <c r="G102" s="493"/>
      <c r="H102" s="493"/>
      <c r="I102" s="493"/>
      <c r="J102" s="493"/>
      <c r="K102" s="493"/>
      <c r="L102" s="493"/>
      <c r="M102" s="493"/>
      <c r="N102" s="493"/>
      <c r="O102" s="493"/>
      <c r="P102" s="493"/>
      <c r="Q102" s="493"/>
      <c r="R102" s="493"/>
      <c r="S102" s="493"/>
      <c r="T102" s="493"/>
      <c r="U102" s="493"/>
      <c r="V102" s="493"/>
      <c r="W102" s="493"/>
      <c r="X102" s="493"/>
      <c r="Y102" s="493"/>
      <c r="Z102" s="493"/>
      <c r="AA102" s="493"/>
      <c r="AB102" s="493"/>
      <c r="AC102" s="493"/>
      <c r="AD102" s="493"/>
      <c r="AE102" s="493"/>
      <c r="AF102" s="493"/>
      <c r="AG102" s="493" t="s">
        <v>216</v>
      </c>
      <c r="AH102" s="493"/>
      <c r="AI102" s="493"/>
      <c r="AJ102" s="493"/>
      <c r="AK102" s="613" t="s">
        <v>139</v>
      </c>
      <c r="AL102" s="487"/>
      <c r="AM102" s="487"/>
      <c r="AN102" s="614"/>
      <c r="AO102" s="136"/>
      <c r="AP102" s="136"/>
      <c r="AQ102" s="136"/>
      <c r="AR102" s="136"/>
      <c r="AS102" s="136"/>
      <c r="AT102" s="136"/>
      <c r="AU102" s="136"/>
      <c r="AV102" s="10"/>
    </row>
    <row r="103" spans="2:48" x14ac:dyDescent="0.2">
      <c r="B103" s="10"/>
      <c r="C103" s="136"/>
      <c r="D103" s="136"/>
      <c r="E103" s="148" t="s">
        <v>91</v>
      </c>
      <c r="F103" s="659">
        <f>'Budget Period 1'!F103</f>
        <v>0</v>
      </c>
      <c r="G103" s="660"/>
      <c r="H103" s="660"/>
      <c r="I103" s="660"/>
      <c r="J103" s="660"/>
      <c r="K103" s="660"/>
      <c r="L103" s="660"/>
      <c r="M103" s="660"/>
      <c r="N103" s="660"/>
      <c r="O103" s="660"/>
      <c r="P103" s="660"/>
      <c r="Q103" s="660"/>
      <c r="R103" s="660"/>
      <c r="S103" s="660"/>
      <c r="T103" s="660"/>
      <c r="U103" s="660"/>
      <c r="V103" s="660"/>
      <c r="W103" s="660"/>
      <c r="X103" s="660"/>
      <c r="Y103" s="660"/>
      <c r="Z103" s="660"/>
      <c r="AA103" s="660"/>
      <c r="AB103" s="660"/>
      <c r="AC103" s="660"/>
      <c r="AD103" s="660"/>
      <c r="AE103" s="660"/>
      <c r="AF103" s="660"/>
      <c r="AG103" s="594">
        <f>Data_Subaward_Y1_1+Data_Subaward_Y2_1+Data_Subaward_Y3_1</f>
        <v>0</v>
      </c>
      <c r="AH103" s="594"/>
      <c r="AI103" s="594"/>
      <c r="AJ103" s="594"/>
      <c r="AK103" s="626"/>
      <c r="AL103" s="626"/>
      <c r="AM103" s="626"/>
      <c r="AN103" s="627"/>
      <c r="AO103" s="136"/>
      <c r="AP103" s="136"/>
      <c r="AQ103" s="136"/>
      <c r="AR103" s="136"/>
      <c r="AS103" s="136"/>
      <c r="AT103" s="136"/>
      <c r="AU103" s="136"/>
      <c r="AV103" s="10"/>
    </row>
    <row r="104" spans="2:48" x14ac:dyDescent="0.2">
      <c r="B104" s="10"/>
      <c r="C104" s="136"/>
      <c r="D104" s="136"/>
      <c r="E104" s="148" t="s">
        <v>92</v>
      </c>
      <c r="F104" s="658">
        <f>'Budget Period 1'!F104</f>
        <v>0</v>
      </c>
      <c r="G104" s="639"/>
      <c r="H104" s="639"/>
      <c r="I104" s="639"/>
      <c r="J104" s="639"/>
      <c r="K104" s="639"/>
      <c r="L104" s="639"/>
      <c r="M104" s="639"/>
      <c r="N104" s="639"/>
      <c r="O104" s="639"/>
      <c r="P104" s="639"/>
      <c r="Q104" s="639"/>
      <c r="R104" s="639"/>
      <c r="S104" s="639"/>
      <c r="T104" s="639"/>
      <c r="U104" s="639"/>
      <c r="V104" s="639"/>
      <c r="W104" s="639"/>
      <c r="X104" s="639"/>
      <c r="Y104" s="639"/>
      <c r="Z104" s="639"/>
      <c r="AA104" s="639"/>
      <c r="AB104" s="639"/>
      <c r="AC104" s="639"/>
      <c r="AD104" s="639"/>
      <c r="AE104" s="639"/>
      <c r="AF104" s="639"/>
      <c r="AG104" s="607">
        <f>Data_Subaward_Y1_2+Data_Subaward_Y2_2+Data_Subaward_Y3_2</f>
        <v>0</v>
      </c>
      <c r="AH104" s="607"/>
      <c r="AI104" s="607"/>
      <c r="AJ104" s="607"/>
      <c r="AK104" s="615"/>
      <c r="AL104" s="615"/>
      <c r="AM104" s="615"/>
      <c r="AN104" s="616"/>
      <c r="AO104" s="136"/>
      <c r="AP104" s="136"/>
      <c r="AQ104" s="136"/>
      <c r="AR104" s="136"/>
      <c r="AS104" s="136"/>
      <c r="AT104" s="136"/>
      <c r="AU104" s="136"/>
      <c r="AV104" s="10"/>
    </row>
    <row r="105" spans="2:48" x14ac:dyDescent="0.2">
      <c r="B105" s="10"/>
      <c r="C105" s="136"/>
      <c r="D105" s="136"/>
      <c r="E105" s="148" t="s">
        <v>93</v>
      </c>
      <c r="F105" s="658">
        <f>'Budget Period 1'!F105</f>
        <v>0</v>
      </c>
      <c r="G105" s="639"/>
      <c r="H105" s="639"/>
      <c r="I105" s="639"/>
      <c r="J105" s="639"/>
      <c r="K105" s="639"/>
      <c r="L105" s="639"/>
      <c r="M105" s="639"/>
      <c r="N105" s="639"/>
      <c r="O105" s="639"/>
      <c r="P105" s="639"/>
      <c r="Q105" s="639"/>
      <c r="R105" s="639"/>
      <c r="S105" s="639"/>
      <c r="T105" s="639"/>
      <c r="U105" s="639"/>
      <c r="V105" s="639"/>
      <c r="W105" s="639"/>
      <c r="X105" s="639"/>
      <c r="Y105" s="639"/>
      <c r="Z105" s="639"/>
      <c r="AA105" s="639"/>
      <c r="AB105" s="639"/>
      <c r="AC105" s="639"/>
      <c r="AD105" s="639"/>
      <c r="AE105" s="639"/>
      <c r="AF105" s="639"/>
      <c r="AG105" s="607">
        <f>Data_Subaward_Y1_3+Data_Subaward_Y2_3+Data_Subaward_Y3_3</f>
        <v>0</v>
      </c>
      <c r="AH105" s="607"/>
      <c r="AI105" s="607"/>
      <c r="AJ105" s="607"/>
      <c r="AK105" s="615"/>
      <c r="AL105" s="615"/>
      <c r="AM105" s="615"/>
      <c r="AN105" s="616"/>
      <c r="AO105" s="136"/>
      <c r="AP105" s="136"/>
      <c r="AQ105" s="136"/>
      <c r="AR105" s="136"/>
      <c r="AS105" s="136"/>
      <c r="AT105" s="136"/>
      <c r="AU105" s="136"/>
      <c r="AV105" s="10"/>
    </row>
    <row r="106" spans="2:48" x14ac:dyDescent="0.2">
      <c r="B106" s="10"/>
      <c r="C106" s="136"/>
      <c r="D106" s="136"/>
      <c r="E106" s="148" t="s">
        <v>94</v>
      </c>
      <c r="F106" s="658">
        <f>'Budget Period 1'!F106</f>
        <v>0</v>
      </c>
      <c r="G106" s="639"/>
      <c r="H106" s="639"/>
      <c r="I106" s="639"/>
      <c r="J106" s="639"/>
      <c r="K106" s="639"/>
      <c r="L106" s="639"/>
      <c r="M106" s="639"/>
      <c r="N106" s="639"/>
      <c r="O106" s="639"/>
      <c r="P106" s="639"/>
      <c r="Q106" s="639"/>
      <c r="R106" s="639"/>
      <c r="S106" s="639"/>
      <c r="T106" s="639"/>
      <c r="U106" s="639"/>
      <c r="V106" s="639"/>
      <c r="W106" s="639"/>
      <c r="X106" s="639"/>
      <c r="Y106" s="639"/>
      <c r="Z106" s="639"/>
      <c r="AA106" s="639"/>
      <c r="AB106" s="639"/>
      <c r="AC106" s="639"/>
      <c r="AD106" s="639"/>
      <c r="AE106" s="639"/>
      <c r="AF106" s="639"/>
      <c r="AG106" s="607">
        <f>Data_Subaward_Y1_4+Data_Subaward_Y2_4+Data_Subaward_Y3_4</f>
        <v>0</v>
      </c>
      <c r="AH106" s="607"/>
      <c r="AI106" s="607"/>
      <c r="AJ106" s="607"/>
      <c r="AK106" s="615"/>
      <c r="AL106" s="615"/>
      <c r="AM106" s="615"/>
      <c r="AN106" s="616"/>
      <c r="AO106" s="136"/>
      <c r="AP106" s="136"/>
      <c r="AQ106" s="136"/>
      <c r="AR106" s="136"/>
      <c r="AS106" s="136"/>
      <c r="AT106" s="136"/>
      <c r="AU106" s="136"/>
      <c r="AV106" s="10"/>
    </row>
    <row r="107" spans="2:48" ht="13.5" thickBot="1" x14ac:dyDescent="0.25">
      <c r="B107" s="10"/>
      <c r="C107" s="136"/>
      <c r="D107" s="136"/>
      <c r="E107" s="148" t="s">
        <v>95</v>
      </c>
      <c r="F107" s="714">
        <f>'Budget Period 1'!F107</f>
        <v>0</v>
      </c>
      <c r="G107" s="715"/>
      <c r="H107" s="715"/>
      <c r="I107" s="715"/>
      <c r="J107" s="715"/>
      <c r="K107" s="715"/>
      <c r="L107" s="715"/>
      <c r="M107" s="715"/>
      <c r="N107" s="715"/>
      <c r="O107" s="715"/>
      <c r="P107" s="715"/>
      <c r="Q107" s="715"/>
      <c r="R107" s="715"/>
      <c r="S107" s="715"/>
      <c r="T107" s="715"/>
      <c r="U107" s="715"/>
      <c r="V107" s="715"/>
      <c r="W107" s="715"/>
      <c r="X107" s="715"/>
      <c r="Y107" s="715"/>
      <c r="Z107" s="715"/>
      <c r="AA107" s="715"/>
      <c r="AB107" s="715"/>
      <c r="AC107" s="715"/>
      <c r="AD107" s="715"/>
      <c r="AE107" s="715"/>
      <c r="AF107" s="715"/>
      <c r="AG107" s="590">
        <f>Data_Subaward_Y1_5+Data_Subaward_Y2_5+Data_Subaward_Y3_5</f>
        <v>0</v>
      </c>
      <c r="AH107" s="590"/>
      <c r="AI107" s="590"/>
      <c r="AJ107" s="590"/>
      <c r="AK107" s="615"/>
      <c r="AL107" s="615"/>
      <c r="AM107" s="615"/>
      <c r="AN107" s="616"/>
      <c r="AO107" s="136"/>
      <c r="AP107" s="136"/>
      <c r="AQ107" s="136"/>
      <c r="AR107" s="136"/>
      <c r="AS107" s="136"/>
      <c r="AT107" s="136"/>
      <c r="AU107" s="136"/>
      <c r="AV107" s="10"/>
    </row>
    <row r="108" spans="2:48" ht="13.5" thickBot="1" x14ac:dyDescent="0.25">
      <c r="B108" s="10"/>
      <c r="C108" s="136"/>
      <c r="D108" s="136"/>
      <c r="E108" s="136"/>
      <c r="F108" s="567" t="s">
        <v>574</v>
      </c>
      <c r="G108" s="493"/>
      <c r="H108" s="493"/>
      <c r="I108" s="493"/>
      <c r="J108" s="493"/>
      <c r="K108" s="493"/>
      <c r="L108" s="493"/>
      <c r="M108" s="493"/>
      <c r="N108" s="493"/>
      <c r="O108" s="493"/>
      <c r="P108" s="493"/>
      <c r="Q108" s="493"/>
      <c r="R108" s="493"/>
      <c r="S108" s="493"/>
      <c r="T108" s="493"/>
      <c r="U108" s="493"/>
      <c r="V108" s="493"/>
      <c r="W108" s="493"/>
      <c r="X108" s="493"/>
      <c r="Y108" s="493"/>
      <c r="Z108" s="493"/>
      <c r="AA108" s="493"/>
      <c r="AB108" s="493"/>
      <c r="AC108" s="493"/>
      <c r="AD108" s="493"/>
      <c r="AE108" s="493"/>
      <c r="AF108" s="493"/>
      <c r="AG108" s="493"/>
      <c r="AH108" s="493"/>
      <c r="AI108" s="493"/>
      <c r="AJ108" s="493"/>
      <c r="AK108" s="613" t="s">
        <v>139</v>
      </c>
      <c r="AL108" s="487"/>
      <c r="AM108" s="487"/>
      <c r="AN108" s="614"/>
      <c r="AO108" s="136"/>
      <c r="AP108" s="136"/>
      <c r="AQ108" s="136"/>
      <c r="AR108" s="136"/>
      <c r="AS108" s="136"/>
      <c r="AT108" s="136"/>
      <c r="AU108" s="136"/>
      <c r="AV108" s="10"/>
    </row>
    <row r="109" spans="2:48" x14ac:dyDescent="0.2">
      <c r="B109" s="10"/>
      <c r="C109" s="136"/>
      <c r="D109" s="136"/>
      <c r="E109" s="148" t="s">
        <v>91</v>
      </c>
      <c r="F109" s="686">
        <f>'Budget Period 1'!F109</f>
        <v>0</v>
      </c>
      <c r="G109" s="687"/>
      <c r="H109" s="687"/>
      <c r="I109" s="687"/>
      <c r="J109" s="687"/>
      <c r="K109" s="687"/>
      <c r="L109" s="687"/>
      <c r="M109" s="687"/>
      <c r="N109" s="687"/>
      <c r="O109" s="687"/>
      <c r="P109" s="687"/>
      <c r="Q109" s="687"/>
      <c r="R109" s="687"/>
      <c r="S109" s="687"/>
      <c r="T109" s="687"/>
      <c r="U109" s="687"/>
      <c r="V109" s="687"/>
      <c r="W109" s="687"/>
      <c r="X109" s="687"/>
      <c r="Y109" s="687"/>
      <c r="Z109" s="687"/>
      <c r="AA109" s="687"/>
      <c r="AB109" s="687"/>
      <c r="AC109" s="687"/>
      <c r="AD109" s="687"/>
      <c r="AE109" s="687"/>
      <c r="AF109" s="687"/>
      <c r="AG109" s="687"/>
      <c r="AH109" s="687"/>
      <c r="AI109" s="687"/>
      <c r="AJ109" s="436"/>
      <c r="AK109" s="626"/>
      <c r="AL109" s="626"/>
      <c r="AM109" s="626"/>
      <c r="AN109" s="627"/>
      <c r="AO109" s="136"/>
      <c r="AP109" s="136"/>
      <c r="AQ109" s="136"/>
      <c r="AR109" s="136"/>
      <c r="AS109" s="136"/>
      <c r="AT109" s="136"/>
      <c r="AU109" s="136"/>
      <c r="AV109" s="10"/>
    </row>
    <row r="110" spans="2:48" x14ac:dyDescent="0.2">
      <c r="B110" s="10"/>
      <c r="C110" s="136"/>
      <c r="D110" s="136"/>
      <c r="E110" s="148" t="s">
        <v>92</v>
      </c>
      <c r="F110" s="688">
        <f>'Budget Period 1'!F110</f>
        <v>0</v>
      </c>
      <c r="G110" s="689"/>
      <c r="H110" s="689"/>
      <c r="I110" s="689"/>
      <c r="J110" s="689"/>
      <c r="K110" s="689"/>
      <c r="L110" s="689"/>
      <c r="M110" s="689"/>
      <c r="N110" s="689"/>
      <c r="O110" s="689"/>
      <c r="P110" s="689"/>
      <c r="Q110" s="689"/>
      <c r="R110" s="689"/>
      <c r="S110" s="689"/>
      <c r="T110" s="689"/>
      <c r="U110" s="689"/>
      <c r="V110" s="689"/>
      <c r="W110" s="689"/>
      <c r="X110" s="689"/>
      <c r="Y110" s="689"/>
      <c r="Z110" s="689"/>
      <c r="AA110" s="689"/>
      <c r="AB110" s="689"/>
      <c r="AC110" s="689"/>
      <c r="AD110" s="689"/>
      <c r="AE110" s="689"/>
      <c r="AF110" s="689"/>
      <c r="AG110" s="689"/>
      <c r="AH110" s="689"/>
      <c r="AI110" s="689"/>
      <c r="AJ110" s="638"/>
      <c r="AK110" s="615"/>
      <c r="AL110" s="615"/>
      <c r="AM110" s="615"/>
      <c r="AN110" s="616"/>
      <c r="AO110" s="136"/>
      <c r="AP110" s="136"/>
      <c r="AQ110" s="136"/>
      <c r="AR110" s="136"/>
      <c r="AS110" s="136"/>
      <c r="AT110" s="136"/>
      <c r="AU110" s="136"/>
      <c r="AV110" s="10"/>
    </row>
    <row r="111" spans="2:48" x14ac:dyDescent="0.2">
      <c r="B111" s="10"/>
      <c r="C111" s="136"/>
      <c r="D111" s="136"/>
      <c r="E111" s="148" t="s">
        <v>93</v>
      </c>
      <c r="F111" s="688">
        <f>'Budget Period 1'!F111</f>
        <v>0</v>
      </c>
      <c r="G111" s="689"/>
      <c r="H111" s="689"/>
      <c r="I111" s="689"/>
      <c r="J111" s="689"/>
      <c r="K111" s="689"/>
      <c r="L111" s="689"/>
      <c r="M111" s="689"/>
      <c r="N111" s="689"/>
      <c r="O111" s="689"/>
      <c r="P111" s="689"/>
      <c r="Q111" s="689"/>
      <c r="R111" s="689"/>
      <c r="S111" s="689"/>
      <c r="T111" s="689"/>
      <c r="U111" s="689"/>
      <c r="V111" s="689"/>
      <c r="W111" s="689"/>
      <c r="X111" s="689"/>
      <c r="Y111" s="689"/>
      <c r="Z111" s="689"/>
      <c r="AA111" s="689"/>
      <c r="AB111" s="689"/>
      <c r="AC111" s="689"/>
      <c r="AD111" s="689"/>
      <c r="AE111" s="689"/>
      <c r="AF111" s="689"/>
      <c r="AG111" s="689"/>
      <c r="AH111" s="689"/>
      <c r="AI111" s="689"/>
      <c r="AJ111" s="638"/>
      <c r="AK111" s="615"/>
      <c r="AL111" s="615"/>
      <c r="AM111" s="615"/>
      <c r="AN111" s="616"/>
      <c r="AO111" s="136"/>
      <c r="AP111" s="136"/>
      <c r="AQ111" s="136"/>
      <c r="AR111" s="136"/>
      <c r="AS111" s="136"/>
      <c r="AT111" s="136"/>
      <c r="AU111" s="136"/>
      <c r="AV111" s="10"/>
    </row>
    <row r="112" spans="2:48" x14ac:dyDescent="0.2">
      <c r="B112" s="10"/>
      <c r="C112" s="136"/>
      <c r="D112" s="136"/>
      <c r="E112" s="148" t="s">
        <v>94</v>
      </c>
      <c r="F112" s="688">
        <f>'Budget Period 1'!F112</f>
        <v>0</v>
      </c>
      <c r="G112" s="689"/>
      <c r="H112" s="689"/>
      <c r="I112" s="689"/>
      <c r="J112" s="689"/>
      <c r="K112" s="689"/>
      <c r="L112" s="689"/>
      <c r="M112" s="689"/>
      <c r="N112" s="689"/>
      <c r="O112" s="689"/>
      <c r="P112" s="689"/>
      <c r="Q112" s="689"/>
      <c r="R112" s="689"/>
      <c r="S112" s="689"/>
      <c r="T112" s="689"/>
      <c r="U112" s="689"/>
      <c r="V112" s="689"/>
      <c r="W112" s="689"/>
      <c r="X112" s="689"/>
      <c r="Y112" s="689"/>
      <c r="Z112" s="689"/>
      <c r="AA112" s="689"/>
      <c r="AB112" s="689"/>
      <c r="AC112" s="689"/>
      <c r="AD112" s="689"/>
      <c r="AE112" s="689"/>
      <c r="AF112" s="689"/>
      <c r="AG112" s="689"/>
      <c r="AH112" s="689"/>
      <c r="AI112" s="689"/>
      <c r="AJ112" s="638"/>
      <c r="AK112" s="615"/>
      <c r="AL112" s="615"/>
      <c r="AM112" s="615"/>
      <c r="AN112" s="616"/>
      <c r="AO112" s="136"/>
      <c r="AP112" s="136"/>
      <c r="AQ112" s="136"/>
      <c r="AR112" s="136"/>
      <c r="AS112" s="136"/>
      <c r="AT112" s="136"/>
      <c r="AU112" s="136"/>
      <c r="AV112" s="10"/>
    </row>
    <row r="113" spans="2:48" ht="13.5" thickBot="1" x14ac:dyDescent="0.25">
      <c r="B113" s="10"/>
      <c r="C113" s="136"/>
      <c r="D113" s="136"/>
      <c r="E113" s="148" t="s">
        <v>95</v>
      </c>
      <c r="F113" s="716">
        <f>'Budget Period 1'!F113</f>
        <v>0</v>
      </c>
      <c r="G113" s="717"/>
      <c r="H113" s="717"/>
      <c r="I113" s="717"/>
      <c r="J113" s="717"/>
      <c r="K113" s="717"/>
      <c r="L113" s="717"/>
      <c r="M113" s="717"/>
      <c r="N113" s="717"/>
      <c r="O113" s="717"/>
      <c r="P113" s="717"/>
      <c r="Q113" s="717"/>
      <c r="R113" s="717"/>
      <c r="S113" s="717"/>
      <c r="T113" s="717"/>
      <c r="U113" s="717"/>
      <c r="V113" s="717"/>
      <c r="W113" s="717"/>
      <c r="X113" s="717"/>
      <c r="Y113" s="717"/>
      <c r="Z113" s="717"/>
      <c r="AA113" s="717"/>
      <c r="AB113" s="717"/>
      <c r="AC113" s="717"/>
      <c r="AD113" s="717"/>
      <c r="AE113" s="717"/>
      <c r="AF113" s="717"/>
      <c r="AG113" s="717"/>
      <c r="AH113" s="717"/>
      <c r="AI113" s="717"/>
      <c r="AJ113" s="438"/>
      <c r="AK113" s="621"/>
      <c r="AL113" s="621"/>
      <c r="AM113" s="621"/>
      <c r="AN113" s="622"/>
      <c r="AO113" s="136"/>
      <c r="AP113" s="136"/>
      <c r="AQ113" s="136"/>
      <c r="AR113" s="136"/>
      <c r="AS113" s="136"/>
      <c r="AT113" s="136"/>
      <c r="AU113" s="136"/>
      <c r="AV113" s="10"/>
    </row>
    <row r="114" spans="2:48" x14ac:dyDescent="0.2">
      <c r="B114" s="10"/>
      <c r="C114" s="136"/>
      <c r="D114" s="136"/>
      <c r="E114" s="136"/>
      <c r="F114" s="136" t="s">
        <v>205</v>
      </c>
      <c r="G114" s="136"/>
      <c r="H114" s="136"/>
      <c r="I114" s="136"/>
      <c r="J114" s="136"/>
      <c r="K114" s="136"/>
      <c r="L114" s="136"/>
      <c r="M114" s="136"/>
      <c r="N114" s="156"/>
      <c r="O114" s="156"/>
      <c r="P114" s="156"/>
      <c r="Q114" s="156"/>
      <c r="R114" s="156"/>
      <c r="S114" s="156"/>
      <c r="T114" s="156"/>
      <c r="U114" s="156"/>
      <c r="V114" s="156"/>
      <c r="W114" s="156"/>
      <c r="X114" s="156"/>
      <c r="Y114" s="156"/>
      <c r="Z114" s="156"/>
      <c r="AA114" s="156"/>
      <c r="AB114" s="156"/>
      <c r="AC114" s="156"/>
      <c r="AD114" s="156"/>
      <c r="AE114" s="156"/>
      <c r="AF114" s="156"/>
      <c r="AG114" s="156"/>
      <c r="AH114" s="156"/>
      <c r="AI114" s="156"/>
      <c r="AJ114" s="156"/>
      <c r="AK114" s="156"/>
      <c r="AL114" s="156"/>
      <c r="AM114" s="156"/>
      <c r="AN114" s="156"/>
      <c r="AO114" s="136"/>
      <c r="AP114" s="775">
        <f>SUM(AK103:AN107,AK109:AN113)</f>
        <v>0</v>
      </c>
      <c r="AQ114" s="776"/>
      <c r="AR114" s="776"/>
      <c r="AS114" s="776"/>
      <c r="AT114" s="777"/>
      <c r="AU114" s="136"/>
      <c r="AV114" s="10"/>
    </row>
    <row r="115" spans="2:48" ht="13.5" thickBot="1" x14ac:dyDescent="0.25">
      <c r="B115" s="10"/>
      <c r="C115" s="136"/>
      <c r="D115" s="136"/>
      <c r="E115" s="136"/>
      <c r="F115" s="136"/>
      <c r="G115" s="136"/>
      <c r="H115" s="136"/>
      <c r="I115" s="136"/>
      <c r="J115" s="136"/>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136"/>
      <c r="AI115" s="136"/>
      <c r="AJ115" s="136"/>
      <c r="AK115" s="136"/>
      <c r="AL115" s="136"/>
      <c r="AM115" s="136"/>
      <c r="AN115" s="136"/>
      <c r="AO115" s="136"/>
      <c r="AP115" s="136"/>
      <c r="AQ115" s="136"/>
      <c r="AR115" s="136"/>
      <c r="AS115" s="136"/>
      <c r="AT115" s="136"/>
      <c r="AU115" s="136"/>
      <c r="AV115" s="10"/>
    </row>
    <row r="116" spans="2:48" ht="13.5" thickBot="1" x14ac:dyDescent="0.25">
      <c r="B116" s="10"/>
      <c r="C116" s="136"/>
      <c r="D116" s="136"/>
      <c r="E116" s="136"/>
      <c r="F116" s="567" t="s">
        <v>147</v>
      </c>
      <c r="G116" s="493"/>
      <c r="H116" s="493"/>
      <c r="I116" s="493"/>
      <c r="J116" s="493"/>
      <c r="K116" s="493"/>
      <c r="L116" s="493"/>
      <c r="M116" s="493"/>
      <c r="N116" s="493"/>
      <c r="O116" s="493"/>
      <c r="P116" s="493"/>
      <c r="Q116" s="493"/>
      <c r="R116" s="493"/>
      <c r="S116" s="493"/>
      <c r="T116" s="493"/>
      <c r="U116" s="493"/>
      <c r="V116" s="493"/>
      <c r="W116" s="493"/>
      <c r="X116" s="493"/>
      <c r="Y116" s="493"/>
      <c r="Z116" s="493"/>
      <c r="AA116" s="493"/>
      <c r="AB116" s="493"/>
      <c r="AC116" s="493"/>
      <c r="AD116" s="493"/>
      <c r="AE116" s="493"/>
      <c r="AF116" s="493"/>
      <c r="AG116" s="493"/>
      <c r="AH116" s="493"/>
      <c r="AI116" s="493"/>
      <c r="AJ116" s="493"/>
      <c r="AK116" s="613" t="s">
        <v>139</v>
      </c>
      <c r="AL116" s="487"/>
      <c r="AM116" s="487"/>
      <c r="AN116" s="614"/>
      <c r="AO116" s="136"/>
      <c r="AP116" s="136"/>
      <c r="AQ116" s="136"/>
      <c r="AR116" s="136"/>
      <c r="AS116" s="136"/>
      <c r="AT116" s="136"/>
      <c r="AU116" s="136"/>
      <c r="AV116" s="10"/>
    </row>
    <row r="117" spans="2:48" x14ac:dyDescent="0.2">
      <c r="B117" s="10"/>
      <c r="C117" s="136"/>
      <c r="D117" s="136"/>
      <c r="E117" s="148" t="s">
        <v>91</v>
      </c>
      <c r="F117" s="659" t="s">
        <v>148</v>
      </c>
      <c r="G117" s="660"/>
      <c r="H117" s="660"/>
      <c r="I117" s="660"/>
      <c r="J117" s="660"/>
      <c r="K117" s="660"/>
      <c r="L117" s="660"/>
      <c r="M117" s="596"/>
      <c r="N117" s="596"/>
      <c r="O117" s="596"/>
      <c r="P117" s="596"/>
      <c r="Q117" s="596"/>
      <c r="R117" s="596"/>
      <c r="S117" s="596"/>
      <c r="T117" s="596"/>
      <c r="U117" s="596"/>
      <c r="V117" s="596"/>
      <c r="W117" s="596"/>
      <c r="X117" s="596"/>
      <c r="Y117" s="596"/>
      <c r="Z117" s="596"/>
      <c r="AA117" s="596"/>
      <c r="AB117" s="596"/>
      <c r="AC117" s="596"/>
      <c r="AD117" s="596"/>
      <c r="AE117" s="596"/>
      <c r="AF117" s="596"/>
      <c r="AG117" s="596"/>
      <c r="AH117" s="596"/>
      <c r="AI117" s="596"/>
      <c r="AJ117" s="596"/>
      <c r="AK117" s="626"/>
      <c r="AL117" s="626"/>
      <c r="AM117" s="626"/>
      <c r="AN117" s="627"/>
      <c r="AO117" s="136"/>
      <c r="AP117" s="136"/>
      <c r="AQ117" s="136"/>
      <c r="AR117" s="136"/>
      <c r="AS117" s="136"/>
      <c r="AT117" s="136"/>
      <c r="AU117" s="136"/>
      <c r="AV117" s="10"/>
    </row>
    <row r="118" spans="2:48" x14ac:dyDescent="0.2">
      <c r="B118" s="10"/>
      <c r="C118" s="136"/>
      <c r="D118" s="136"/>
      <c r="E118" s="148" t="s">
        <v>92</v>
      </c>
      <c r="F118" s="658" t="s">
        <v>149</v>
      </c>
      <c r="G118" s="639"/>
      <c r="H118" s="639"/>
      <c r="I118" s="639"/>
      <c r="J118" s="639"/>
      <c r="K118" s="639"/>
      <c r="L118" s="639"/>
      <c r="M118" s="588"/>
      <c r="N118" s="588"/>
      <c r="O118" s="588"/>
      <c r="P118" s="588"/>
      <c r="Q118" s="588"/>
      <c r="R118" s="588"/>
      <c r="S118" s="588"/>
      <c r="T118" s="588"/>
      <c r="U118" s="588"/>
      <c r="V118" s="588"/>
      <c r="W118" s="588"/>
      <c r="X118" s="588"/>
      <c r="Y118" s="588"/>
      <c r="Z118" s="588"/>
      <c r="AA118" s="588"/>
      <c r="AB118" s="588"/>
      <c r="AC118" s="588"/>
      <c r="AD118" s="588"/>
      <c r="AE118" s="588"/>
      <c r="AF118" s="588"/>
      <c r="AG118" s="588"/>
      <c r="AH118" s="588"/>
      <c r="AI118" s="588"/>
      <c r="AJ118" s="588"/>
      <c r="AK118" s="615"/>
      <c r="AL118" s="615"/>
      <c r="AM118" s="615"/>
      <c r="AN118" s="616"/>
      <c r="AO118" s="136"/>
      <c r="AP118" s="136"/>
      <c r="AQ118" s="136"/>
      <c r="AR118" s="136"/>
      <c r="AS118" s="136"/>
      <c r="AT118" s="136"/>
      <c r="AU118" s="136"/>
      <c r="AV118" s="10"/>
    </row>
    <row r="119" spans="2:48" x14ac:dyDescent="0.2">
      <c r="B119" s="10"/>
      <c r="C119" s="136"/>
      <c r="D119" s="136"/>
      <c r="E119" s="148" t="s">
        <v>93</v>
      </c>
      <c r="F119" s="671" t="s">
        <v>150</v>
      </c>
      <c r="G119" s="440"/>
      <c r="H119" s="440"/>
      <c r="I119" s="440"/>
      <c r="J119" s="440"/>
      <c r="K119" s="440"/>
      <c r="L119" s="441"/>
      <c r="M119" s="588"/>
      <c r="N119" s="588"/>
      <c r="O119" s="588"/>
      <c r="P119" s="588"/>
      <c r="Q119" s="588"/>
      <c r="R119" s="588"/>
      <c r="S119" s="588"/>
      <c r="T119" s="588"/>
      <c r="U119" s="588"/>
      <c r="V119" s="588"/>
      <c r="W119" s="588"/>
      <c r="X119" s="588"/>
      <c r="Y119" s="588"/>
      <c r="Z119" s="588"/>
      <c r="AA119" s="588"/>
      <c r="AB119" s="588"/>
      <c r="AC119" s="588"/>
      <c r="AD119" s="588"/>
      <c r="AE119" s="588"/>
      <c r="AF119" s="588"/>
      <c r="AG119" s="588"/>
      <c r="AH119" s="588"/>
      <c r="AI119" s="588"/>
      <c r="AJ119" s="588"/>
      <c r="AK119" s="615"/>
      <c r="AL119" s="615"/>
      <c r="AM119" s="615"/>
      <c r="AN119" s="616"/>
      <c r="AO119" s="136"/>
      <c r="AP119" s="136"/>
      <c r="AQ119" s="136"/>
      <c r="AR119" s="136"/>
      <c r="AS119" s="136"/>
      <c r="AT119" s="136"/>
      <c r="AU119" s="136"/>
      <c r="AV119" s="10"/>
    </row>
    <row r="120" spans="2:48" x14ac:dyDescent="0.2">
      <c r="B120" s="10"/>
      <c r="C120" s="136"/>
      <c r="D120" s="136"/>
      <c r="E120" s="148" t="s">
        <v>94</v>
      </c>
      <c r="F120" s="629"/>
      <c r="G120" s="630"/>
      <c r="H120" s="630"/>
      <c r="I120" s="630"/>
      <c r="J120" s="630"/>
      <c r="K120" s="630"/>
      <c r="L120" s="631"/>
      <c r="M120" s="588"/>
      <c r="N120" s="588"/>
      <c r="O120" s="588"/>
      <c r="P120" s="588"/>
      <c r="Q120" s="588"/>
      <c r="R120" s="588"/>
      <c r="S120" s="588"/>
      <c r="T120" s="588"/>
      <c r="U120" s="588"/>
      <c r="V120" s="588"/>
      <c r="W120" s="588"/>
      <c r="X120" s="588"/>
      <c r="Y120" s="588"/>
      <c r="Z120" s="588"/>
      <c r="AA120" s="588"/>
      <c r="AB120" s="588"/>
      <c r="AC120" s="588"/>
      <c r="AD120" s="588"/>
      <c r="AE120" s="588"/>
      <c r="AF120" s="588"/>
      <c r="AG120" s="588"/>
      <c r="AH120" s="588"/>
      <c r="AI120" s="588"/>
      <c r="AJ120" s="588"/>
      <c r="AK120" s="615"/>
      <c r="AL120" s="615"/>
      <c r="AM120" s="615"/>
      <c r="AN120" s="616"/>
      <c r="AO120" s="136"/>
      <c r="AP120" s="136"/>
      <c r="AQ120" s="136"/>
      <c r="AR120" s="136"/>
      <c r="AS120" s="136"/>
      <c r="AT120" s="136"/>
      <c r="AU120" s="136"/>
      <c r="AV120" s="10"/>
    </row>
    <row r="121" spans="2:48" x14ac:dyDescent="0.2">
      <c r="B121" s="10"/>
      <c r="C121" s="136"/>
      <c r="D121" s="136"/>
      <c r="E121" s="148" t="s">
        <v>95</v>
      </c>
      <c r="F121" s="629"/>
      <c r="G121" s="630"/>
      <c r="H121" s="630"/>
      <c r="I121" s="630"/>
      <c r="J121" s="630"/>
      <c r="K121" s="630"/>
      <c r="L121" s="631"/>
      <c r="M121" s="588"/>
      <c r="N121" s="588"/>
      <c r="O121" s="588"/>
      <c r="P121" s="588"/>
      <c r="Q121" s="588"/>
      <c r="R121" s="588"/>
      <c r="S121" s="588"/>
      <c r="T121" s="588"/>
      <c r="U121" s="588"/>
      <c r="V121" s="588"/>
      <c r="W121" s="588"/>
      <c r="X121" s="588"/>
      <c r="Y121" s="588"/>
      <c r="Z121" s="588"/>
      <c r="AA121" s="588"/>
      <c r="AB121" s="588"/>
      <c r="AC121" s="588"/>
      <c r="AD121" s="588"/>
      <c r="AE121" s="588"/>
      <c r="AF121" s="588"/>
      <c r="AG121" s="588"/>
      <c r="AH121" s="588"/>
      <c r="AI121" s="588"/>
      <c r="AJ121" s="588"/>
      <c r="AK121" s="615"/>
      <c r="AL121" s="615"/>
      <c r="AM121" s="615"/>
      <c r="AN121" s="616"/>
      <c r="AO121" s="136"/>
      <c r="AP121" s="136"/>
      <c r="AQ121" s="136"/>
      <c r="AR121" s="136"/>
      <c r="AS121" s="136"/>
      <c r="AT121" s="136"/>
      <c r="AU121" s="136"/>
      <c r="AV121" s="10"/>
    </row>
    <row r="122" spans="2:48" x14ac:dyDescent="0.2">
      <c r="B122" s="10"/>
      <c r="C122" s="136"/>
      <c r="D122" s="136"/>
      <c r="E122" s="148" t="s">
        <v>96</v>
      </c>
      <c r="F122" s="672"/>
      <c r="G122" s="673"/>
      <c r="H122" s="673"/>
      <c r="I122" s="673"/>
      <c r="J122" s="673"/>
      <c r="K122" s="673"/>
      <c r="L122" s="674"/>
      <c r="M122" s="588"/>
      <c r="N122" s="588"/>
      <c r="O122" s="588"/>
      <c r="P122" s="588"/>
      <c r="Q122" s="588"/>
      <c r="R122" s="588"/>
      <c r="S122" s="588"/>
      <c r="T122" s="588"/>
      <c r="U122" s="588"/>
      <c r="V122" s="588"/>
      <c r="W122" s="588"/>
      <c r="X122" s="588"/>
      <c r="Y122" s="588"/>
      <c r="Z122" s="588"/>
      <c r="AA122" s="588"/>
      <c r="AB122" s="588"/>
      <c r="AC122" s="588"/>
      <c r="AD122" s="588"/>
      <c r="AE122" s="588"/>
      <c r="AF122" s="588"/>
      <c r="AG122" s="588"/>
      <c r="AH122" s="588"/>
      <c r="AI122" s="588"/>
      <c r="AJ122" s="588"/>
      <c r="AK122" s="615"/>
      <c r="AL122" s="615"/>
      <c r="AM122" s="615"/>
      <c r="AN122" s="616"/>
      <c r="AO122" s="136"/>
      <c r="AP122" s="136"/>
      <c r="AQ122" s="136"/>
      <c r="AR122" s="136"/>
      <c r="AS122" s="136"/>
      <c r="AT122" s="136"/>
      <c r="AU122" s="136"/>
      <c r="AV122" s="10"/>
    </row>
    <row r="123" spans="2:48" x14ac:dyDescent="0.2">
      <c r="B123" s="10"/>
      <c r="C123" s="136"/>
      <c r="D123" s="136"/>
      <c r="E123" s="148" t="s">
        <v>97</v>
      </c>
      <c r="F123" s="658" t="s">
        <v>151</v>
      </c>
      <c r="G123" s="639"/>
      <c r="H123" s="639"/>
      <c r="I123" s="639"/>
      <c r="J123" s="639"/>
      <c r="K123" s="639"/>
      <c r="L123" s="639"/>
      <c r="M123" s="588"/>
      <c r="N123" s="588"/>
      <c r="O123" s="588"/>
      <c r="P123" s="588"/>
      <c r="Q123" s="588"/>
      <c r="R123" s="588"/>
      <c r="S123" s="588"/>
      <c r="T123" s="588"/>
      <c r="U123" s="588"/>
      <c r="V123" s="588"/>
      <c r="W123" s="588"/>
      <c r="X123" s="588"/>
      <c r="Y123" s="588"/>
      <c r="Z123" s="588"/>
      <c r="AA123" s="588"/>
      <c r="AB123" s="588"/>
      <c r="AC123" s="588"/>
      <c r="AD123" s="588"/>
      <c r="AE123" s="588"/>
      <c r="AF123" s="588"/>
      <c r="AG123" s="588"/>
      <c r="AH123" s="588"/>
      <c r="AI123" s="588"/>
      <c r="AJ123" s="588"/>
      <c r="AK123" s="615"/>
      <c r="AL123" s="615"/>
      <c r="AM123" s="615"/>
      <c r="AN123" s="616"/>
      <c r="AO123" s="136"/>
      <c r="AP123" s="136"/>
      <c r="AQ123" s="136"/>
      <c r="AR123" s="136"/>
      <c r="AS123" s="136"/>
      <c r="AT123" s="136"/>
      <c r="AU123" s="136"/>
      <c r="AV123" s="10"/>
    </row>
    <row r="124" spans="2:48" x14ac:dyDescent="0.2">
      <c r="B124" s="10"/>
      <c r="C124" s="136"/>
      <c r="D124" s="136"/>
      <c r="E124" s="148" t="s">
        <v>98</v>
      </c>
      <c r="F124" s="658" t="s">
        <v>16</v>
      </c>
      <c r="G124" s="639"/>
      <c r="H124" s="639"/>
      <c r="I124" s="639"/>
      <c r="J124" s="639"/>
      <c r="K124" s="639"/>
      <c r="L124" s="639"/>
      <c r="M124" s="588"/>
      <c r="N124" s="588"/>
      <c r="O124" s="588"/>
      <c r="P124" s="588"/>
      <c r="Q124" s="588"/>
      <c r="R124" s="588"/>
      <c r="S124" s="588"/>
      <c r="T124" s="588"/>
      <c r="U124" s="588"/>
      <c r="V124" s="588"/>
      <c r="W124" s="588"/>
      <c r="X124" s="588"/>
      <c r="Y124" s="588"/>
      <c r="Z124" s="588"/>
      <c r="AA124" s="588"/>
      <c r="AB124" s="588"/>
      <c r="AC124" s="588"/>
      <c r="AD124" s="588"/>
      <c r="AE124" s="588"/>
      <c r="AF124" s="588"/>
      <c r="AG124" s="588"/>
      <c r="AH124" s="588"/>
      <c r="AI124" s="588"/>
      <c r="AJ124" s="588"/>
      <c r="AK124" s="615"/>
      <c r="AL124" s="615"/>
      <c r="AM124" s="615"/>
      <c r="AN124" s="616"/>
      <c r="AO124" s="136"/>
      <c r="AP124" s="136"/>
      <c r="AQ124" s="136"/>
      <c r="AR124" s="136"/>
      <c r="AS124" s="136"/>
      <c r="AT124" s="136"/>
      <c r="AU124" s="136"/>
      <c r="AV124" s="10"/>
    </row>
    <row r="125" spans="2:48" x14ac:dyDescent="0.2">
      <c r="B125" s="10"/>
      <c r="C125" s="136"/>
      <c r="D125" s="136"/>
      <c r="E125" s="148" t="s">
        <v>99</v>
      </c>
      <c r="F125" s="636" t="s">
        <v>152</v>
      </c>
      <c r="G125" s="637"/>
      <c r="H125" s="637"/>
      <c r="I125" s="637"/>
      <c r="J125" s="637"/>
      <c r="K125" s="637"/>
      <c r="L125" s="637"/>
      <c r="M125" s="639" t="s">
        <v>237</v>
      </c>
      <c r="N125" s="639"/>
      <c r="O125" s="639"/>
      <c r="P125" s="639"/>
      <c r="Q125" s="639"/>
      <c r="R125" s="639"/>
      <c r="S125" s="639"/>
      <c r="T125" s="639"/>
      <c r="U125" s="639"/>
      <c r="V125" s="639"/>
      <c r="W125" s="639"/>
      <c r="X125" s="639"/>
      <c r="Y125" s="639"/>
      <c r="Z125" s="639"/>
      <c r="AA125" s="639"/>
      <c r="AB125" s="639"/>
      <c r="AC125" s="639"/>
      <c r="AD125" s="639"/>
      <c r="AE125" s="639"/>
      <c r="AF125" s="639"/>
      <c r="AG125" s="639"/>
      <c r="AH125" s="639"/>
      <c r="AI125" s="639"/>
      <c r="AJ125" s="639"/>
      <c r="AK125" s="781">
        <f>Result_Tuition_Y3</f>
        <v>0</v>
      </c>
      <c r="AL125" s="781"/>
      <c r="AM125" s="781"/>
      <c r="AN125" s="782"/>
      <c r="AO125" s="136"/>
      <c r="AP125" s="136"/>
      <c r="AQ125" s="136"/>
      <c r="AR125" s="136"/>
      <c r="AS125" s="136"/>
      <c r="AT125" s="136"/>
      <c r="AU125" s="136"/>
      <c r="AV125" s="10"/>
    </row>
    <row r="126" spans="2:48" x14ac:dyDescent="0.2">
      <c r="B126" s="10"/>
      <c r="C126" s="136"/>
      <c r="D126" s="136"/>
      <c r="E126" s="148" t="s">
        <v>141</v>
      </c>
      <c r="F126" s="636" t="s">
        <v>328</v>
      </c>
      <c r="G126" s="637"/>
      <c r="H126" s="637"/>
      <c r="I126" s="637"/>
      <c r="J126" s="637"/>
      <c r="K126" s="637"/>
      <c r="L126" s="637"/>
      <c r="M126" s="588"/>
      <c r="N126" s="588"/>
      <c r="O126" s="588"/>
      <c r="P126" s="588"/>
      <c r="Q126" s="588"/>
      <c r="R126" s="588"/>
      <c r="S126" s="588"/>
      <c r="T126" s="588"/>
      <c r="U126" s="588"/>
      <c r="V126" s="588"/>
      <c r="W126" s="588"/>
      <c r="X126" s="588"/>
      <c r="Y126" s="588"/>
      <c r="Z126" s="588"/>
      <c r="AA126" s="588"/>
      <c r="AB126" s="588"/>
      <c r="AC126" s="588"/>
      <c r="AD126" s="588"/>
      <c r="AE126" s="588"/>
      <c r="AF126" s="588"/>
      <c r="AG126" s="588"/>
      <c r="AH126" s="588"/>
      <c r="AI126" s="588"/>
      <c r="AJ126" s="588"/>
      <c r="AK126" s="615"/>
      <c r="AL126" s="615"/>
      <c r="AM126" s="615"/>
      <c r="AN126" s="616"/>
      <c r="AO126" s="136"/>
      <c r="AP126" s="136"/>
      <c r="AQ126" s="136"/>
      <c r="AR126" s="136"/>
      <c r="AS126" s="136"/>
      <c r="AT126" s="136"/>
      <c r="AU126" s="136"/>
      <c r="AV126" s="10"/>
    </row>
    <row r="127" spans="2:48" x14ac:dyDescent="0.2">
      <c r="B127" s="10"/>
      <c r="C127" s="136"/>
      <c r="D127" s="136"/>
      <c r="E127" s="148" t="s">
        <v>100</v>
      </c>
      <c r="F127" s="662" t="s">
        <v>329</v>
      </c>
      <c r="G127" s="663"/>
      <c r="H127" s="663"/>
      <c r="I127" s="663"/>
      <c r="J127" s="663"/>
      <c r="K127" s="663"/>
      <c r="L127" s="664"/>
      <c r="M127" s="588"/>
      <c r="N127" s="588"/>
      <c r="O127" s="588"/>
      <c r="P127" s="588"/>
      <c r="Q127" s="588"/>
      <c r="R127" s="588"/>
      <c r="S127" s="588"/>
      <c r="T127" s="588"/>
      <c r="U127" s="588"/>
      <c r="V127" s="588"/>
      <c r="W127" s="588"/>
      <c r="X127" s="588"/>
      <c r="Y127" s="588"/>
      <c r="Z127" s="588"/>
      <c r="AA127" s="588"/>
      <c r="AB127" s="588"/>
      <c r="AC127" s="588"/>
      <c r="AD127" s="588"/>
      <c r="AE127" s="588"/>
      <c r="AF127" s="588"/>
      <c r="AG127" s="588"/>
      <c r="AH127" s="588"/>
      <c r="AI127" s="588"/>
      <c r="AJ127" s="588"/>
      <c r="AK127" s="615"/>
      <c r="AL127" s="615"/>
      <c r="AM127" s="615"/>
      <c r="AN127" s="616"/>
      <c r="AO127" s="136"/>
      <c r="AP127" s="136"/>
      <c r="AQ127" s="136"/>
      <c r="AR127" s="136"/>
      <c r="AS127" s="136"/>
      <c r="AT127" s="136"/>
      <c r="AU127" s="136"/>
      <c r="AV127" s="10"/>
    </row>
    <row r="128" spans="2:48" x14ac:dyDescent="0.2">
      <c r="B128" s="10"/>
      <c r="C128" s="136"/>
      <c r="D128" s="136"/>
      <c r="E128" s="148" t="s">
        <v>101</v>
      </c>
      <c r="F128" s="665"/>
      <c r="G128" s="666"/>
      <c r="H128" s="666"/>
      <c r="I128" s="666"/>
      <c r="J128" s="666"/>
      <c r="K128" s="666"/>
      <c r="L128" s="667"/>
      <c r="M128" s="346"/>
      <c r="N128" s="346"/>
      <c r="O128" s="346"/>
      <c r="P128" s="346"/>
      <c r="Q128" s="346"/>
      <c r="R128" s="346"/>
      <c r="S128" s="346"/>
      <c r="T128" s="346"/>
      <c r="U128" s="346"/>
      <c r="V128" s="346"/>
      <c r="W128" s="346"/>
      <c r="X128" s="346"/>
      <c r="Y128" s="346"/>
      <c r="Z128" s="346"/>
      <c r="AA128" s="346"/>
      <c r="AB128" s="346"/>
      <c r="AC128" s="346"/>
      <c r="AD128" s="346"/>
      <c r="AE128" s="346"/>
      <c r="AF128" s="346"/>
      <c r="AG128" s="346"/>
      <c r="AH128" s="346"/>
      <c r="AI128" s="346"/>
      <c r="AJ128" s="347"/>
      <c r="AK128" s="615"/>
      <c r="AL128" s="615"/>
      <c r="AM128" s="615"/>
      <c r="AN128" s="616"/>
      <c r="AO128" s="136"/>
      <c r="AP128" s="136"/>
      <c r="AQ128" s="136"/>
      <c r="AR128" s="136"/>
      <c r="AS128" s="136"/>
      <c r="AT128" s="136"/>
      <c r="AU128" s="136"/>
      <c r="AV128" s="10"/>
    </row>
    <row r="129" spans="2:48" ht="13.5" thickBot="1" x14ac:dyDescent="0.25">
      <c r="B129" s="10"/>
      <c r="C129" s="136"/>
      <c r="D129" s="136"/>
      <c r="E129" s="148" t="s">
        <v>102</v>
      </c>
      <c r="F129" s="668"/>
      <c r="G129" s="669"/>
      <c r="H129" s="669"/>
      <c r="I129" s="669"/>
      <c r="J129" s="669"/>
      <c r="K129" s="669"/>
      <c r="L129" s="670"/>
      <c r="M129" s="653"/>
      <c r="N129" s="654"/>
      <c r="O129" s="654"/>
      <c r="P129" s="654"/>
      <c r="Q129" s="654"/>
      <c r="R129" s="654"/>
      <c r="S129" s="654"/>
      <c r="T129" s="654"/>
      <c r="U129" s="654"/>
      <c r="V129" s="654"/>
      <c r="W129" s="654"/>
      <c r="X129" s="654"/>
      <c r="Y129" s="654"/>
      <c r="Z129" s="654"/>
      <c r="AA129" s="654"/>
      <c r="AB129" s="654"/>
      <c r="AC129" s="654"/>
      <c r="AD129" s="654"/>
      <c r="AE129" s="654"/>
      <c r="AF129" s="654"/>
      <c r="AG129" s="654"/>
      <c r="AH129" s="654"/>
      <c r="AI129" s="654"/>
      <c r="AJ129" s="655"/>
      <c r="AK129" s="621"/>
      <c r="AL129" s="621"/>
      <c r="AM129" s="621"/>
      <c r="AN129" s="622"/>
      <c r="AO129" s="136"/>
      <c r="AP129" s="136"/>
      <c r="AQ129" s="136"/>
      <c r="AR129" s="136"/>
      <c r="AS129" s="136"/>
      <c r="AT129" s="136"/>
      <c r="AU129" s="136"/>
      <c r="AV129" s="10"/>
    </row>
    <row r="130" spans="2:48" x14ac:dyDescent="0.2">
      <c r="B130" s="10"/>
      <c r="C130" s="136"/>
      <c r="D130" s="136"/>
      <c r="E130" s="136"/>
      <c r="F130" s="136" t="s">
        <v>153</v>
      </c>
      <c r="G130" s="136"/>
      <c r="H130" s="136"/>
      <c r="I130" s="136"/>
      <c r="J130" s="136"/>
      <c r="K130" s="136"/>
      <c r="L130" s="136"/>
      <c r="M130" s="136"/>
      <c r="N130" s="156"/>
      <c r="O130" s="156"/>
      <c r="P130" s="156"/>
      <c r="Q130" s="156"/>
      <c r="R130" s="156"/>
      <c r="S130" s="156"/>
      <c r="T130" s="156"/>
      <c r="U130" s="156"/>
      <c r="V130" s="156"/>
      <c r="W130" s="156"/>
      <c r="X130" s="156"/>
      <c r="Y130" s="156"/>
      <c r="Z130" s="156"/>
      <c r="AA130" s="156"/>
      <c r="AB130" s="156"/>
      <c r="AC130" s="156"/>
      <c r="AD130" s="156"/>
      <c r="AE130" s="156"/>
      <c r="AF130" s="156"/>
      <c r="AG130" s="156"/>
      <c r="AH130" s="156"/>
      <c r="AI130" s="156"/>
      <c r="AJ130" s="156"/>
      <c r="AK130" s="156"/>
      <c r="AL130" s="156"/>
      <c r="AM130" s="156"/>
      <c r="AN130" s="156"/>
      <c r="AO130" s="136"/>
      <c r="AP130" s="775">
        <f>SUM(AK117:AN129)</f>
        <v>0</v>
      </c>
      <c r="AQ130" s="776"/>
      <c r="AR130" s="776"/>
      <c r="AS130" s="776"/>
      <c r="AT130" s="777"/>
      <c r="AU130" s="136"/>
      <c r="AV130" s="10"/>
    </row>
    <row r="131" spans="2:48" x14ac:dyDescent="0.2">
      <c r="B131" s="10"/>
      <c r="C131" s="136"/>
      <c r="D131" s="136"/>
      <c r="E131" s="136"/>
      <c r="F131" s="136"/>
      <c r="G131" s="136"/>
      <c r="H131" s="136"/>
      <c r="I131" s="136"/>
      <c r="J131" s="136"/>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136"/>
      <c r="AM131" s="136"/>
      <c r="AN131" s="136"/>
      <c r="AO131" s="136"/>
      <c r="AP131" s="136"/>
      <c r="AQ131" s="136"/>
      <c r="AR131" s="136"/>
      <c r="AS131" s="136"/>
      <c r="AT131" s="136"/>
      <c r="AU131" s="136"/>
      <c r="AV131" s="10"/>
    </row>
    <row r="132" spans="2:48" x14ac:dyDescent="0.2">
      <c r="B132" s="10"/>
      <c r="C132" s="136"/>
      <c r="D132" s="136"/>
      <c r="E132" s="136"/>
      <c r="F132" s="136"/>
      <c r="G132" s="136"/>
      <c r="H132" s="136"/>
      <c r="I132" s="136"/>
      <c r="J132" s="136"/>
      <c r="K132" s="136"/>
      <c r="L132" s="136"/>
      <c r="M132" s="136"/>
      <c r="N132" s="136"/>
      <c r="O132" s="136"/>
      <c r="P132" s="136"/>
      <c r="Q132" s="136"/>
      <c r="R132" s="136"/>
      <c r="S132" s="136"/>
      <c r="T132" s="136"/>
      <c r="U132" s="136"/>
      <c r="V132" s="136"/>
      <c r="W132" s="136"/>
      <c r="X132" s="136"/>
      <c r="Y132" s="136"/>
      <c r="Z132" s="136"/>
      <c r="AA132" s="136"/>
      <c r="AB132" s="136"/>
      <c r="AC132" s="136"/>
      <c r="AD132" s="136"/>
      <c r="AE132" s="136"/>
      <c r="AF132" s="136"/>
      <c r="AG132" s="136"/>
      <c r="AH132" s="136"/>
      <c r="AI132" s="136"/>
      <c r="AJ132" s="136"/>
      <c r="AK132" s="136"/>
      <c r="AL132" s="136"/>
      <c r="AM132" s="136"/>
      <c r="AN132" s="136"/>
      <c r="AO132" s="136"/>
      <c r="AP132" s="136"/>
      <c r="AQ132" s="136"/>
      <c r="AR132" s="136"/>
      <c r="AS132" s="136"/>
      <c r="AT132" s="136"/>
      <c r="AU132" s="136"/>
      <c r="AV132" s="10"/>
    </row>
    <row r="133" spans="2:48" x14ac:dyDescent="0.2">
      <c r="B133" s="10"/>
      <c r="C133" s="136"/>
      <c r="D133" s="136"/>
      <c r="E133" s="136"/>
      <c r="F133" s="136"/>
      <c r="G133" s="136"/>
      <c r="H133" s="136"/>
      <c r="I133" s="136"/>
      <c r="J133" s="136"/>
      <c r="K133" s="136"/>
      <c r="L133" s="136"/>
      <c r="M133" s="136"/>
      <c r="N133" s="136"/>
      <c r="O133" s="645" t="s">
        <v>155</v>
      </c>
      <c r="P133" s="645"/>
      <c r="Q133" s="645"/>
      <c r="R133" s="645"/>
      <c r="S133" s="136"/>
      <c r="T133" s="645" t="s">
        <v>90</v>
      </c>
      <c r="U133" s="645"/>
      <c r="V133" s="645"/>
      <c r="W133" s="645"/>
      <c r="X133" s="136"/>
      <c r="Y133" s="136"/>
      <c r="Z133" s="136"/>
      <c r="AA133" s="136"/>
      <c r="AB133" s="136"/>
      <c r="AC133" s="136"/>
      <c r="AD133" s="136"/>
      <c r="AE133" s="136"/>
      <c r="AF133" s="136"/>
      <c r="AG133" s="136"/>
      <c r="AH133" s="136"/>
      <c r="AI133" s="136"/>
      <c r="AJ133" s="136"/>
      <c r="AK133" s="136"/>
      <c r="AL133" s="136"/>
      <c r="AM133" s="136"/>
      <c r="AN133" s="136"/>
      <c r="AO133" s="136"/>
      <c r="AP133" s="136"/>
      <c r="AQ133" s="136"/>
      <c r="AR133" s="136"/>
      <c r="AS133" s="136"/>
      <c r="AT133" s="136"/>
      <c r="AU133" s="136"/>
      <c r="AV133" s="10"/>
    </row>
    <row r="134" spans="2:48" x14ac:dyDescent="0.2">
      <c r="B134" s="10"/>
      <c r="C134" s="136"/>
      <c r="D134" s="136"/>
      <c r="E134" s="136"/>
      <c r="F134" s="136" t="s">
        <v>154</v>
      </c>
      <c r="G134" s="136"/>
      <c r="H134" s="136"/>
      <c r="I134" s="136"/>
      <c r="J134" s="136"/>
      <c r="K134" s="136"/>
      <c r="L134" s="136"/>
      <c r="M134" s="136"/>
      <c r="N134" s="136"/>
      <c r="O134" s="778">
        <f>SUM(AI32,AI42,AI52)</f>
        <v>0</v>
      </c>
      <c r="P134" s="779"/>
      <c r="Q134" s="779"/>
      <c r="R134" s="780"/>
      <c r="S134" s="136"/>
      <c r="T134" s="778">
        <f>SUM(AO32,AO42,AO52)</f>
        <v>0</v>
      </c>
      <c r="U134" s="779"/>
      <c r="V134" s="779"/>
      <c r="W134" s="780"/>
      <c r="X134" s="136"/>
      <c r="Y134" s="136"/>
      <c r="Z134" s="136"/>
      <c r="AA134" s="136"/>
      <c r="AB134" s="136"/>
      <c r="AC134" s="136"/>
      <c r="AD134" s="136"/>
      <c r="AE134" s="136"/>
      <c r="AF134" s="136"/>
      <c r="AG134" s="136"/>
      <c r="AH134" s="136"/>
      <c r="AI134" s="136"/>
      <c r="AJ134" s="136"/>
      <c r="AK134" s="136"/>
      <c r="AL134" s="136"/>
      <c r="AM134" s="136"/>
      <c r="AN134" s="136"/>
      <c r="AO134" s="136"/>
      <c r="AP134" s="775">
        <f>SUM(O134,T134)</f>
        <v>0</v>
      </c>
      <c r="AQ134" s="776"/>
      <c r="AR134" s="776"/>
      <c r="AS134" s="776"/>
      <c r="AT134" s="777"/>
      <c r="AU134" s="136"/>
      <c r="AV134" s="10"/>
    </row>
    <row r="135" spans="2:48" x14ac:dyDescent="0.2">
      <c r="B135" s="10"/>
      <c r="C135" s="136"/>
      <c r="D135" s="136"/>
      <c r="E135" s="136"/>
      <c r="F135" s="136"/>
      <c r="G135" s="136"/>
      <c r="H135" s="136"/>
      <c r="I135" s="136"/>
      <c r="J135" s="136"/>
      <c r="K135" s="136"/>
      <c r="L135" s="136"/>
      <c r="M135" s="136"/>
      <c r="N135" s="136"/>
      <c r="O135" s="136"/>
      <c r="P135" s="136"/>
      <c r="Q135" s="136"/>
      <c r="R135" s="136"/>
      <c r="S135" s="136"/>
      <c r="T135" s="136"/>
      <c r="U135" s="136"/>
      <c r="V135" s="136"/>
      <c r="W135" s="136"/>
      <c r="X135" s="136"/>
      <c r="Y135" s="136"/>
      <c r="Z135" s="136"/>
      <c r="AA135" s="136"/>
      <c r="AB135" s="136"/>
      <c r="AC135" s="136"/>
      <c r="AD135" s="136"/>
      <c r="AE135" s="136"/>
      <c r="AF135" s="136"/>
      <c r="AG135" s="136"/>
      <c r="AH135" s="136"/>
      <c r="AI135" s="136"/>
      <c r="AJ135" s="136"/>
      <c r="AK135" s="136"/>
      <c r="AL135" s="136"/>
      <c r="AM135" s="136"/>
      <c r="AN135" s="136"/>
      <c r="AO135" s="136"/>
      <c r="AP135" s="136"/>
      <c r="AQ135" s="136"/>
      <c r="AR135" s="136"/>
      <c r="AS135" s="136"/>
      <c r="AT135" s="136"/>
      <c r="AU135" s="136"/>
      <c r="AV135" s="10"/>
    </row>
    <row r="136" spans="2:48" x14ac:dyDescent="0.2">
      <c r="B136" s="10"/>
      <c r="C136" s="136"/>
      <c r="D136" s="136"/>
      <c r="E136" s="136"/>
      <c r="F136" s="136"/>
      <c r="G136" s="136"/>
      <c r="H136" s="136"/>
      <c r="I136" s="136"/>
      <c r="J136" s="136"/>
      <c r="K136" s="136"/>
      <c r="L136" s="136"/>
      <c r="M136" s="136"/>
      <c r="N136" s="136"/>
      <c r="O136" s="645" t="s">
        <v>138</v>
      </c>
      <c r="P136" s="645"/>
      <c r="Q136" s="645"/>
      <c r="R136" s="645"/>
      <c r="S136" s="136"/>
      <c r="T136" s="645" t="s">
        <v>157</v>
      </c>
      <c r="U136" s="645"/>
      <c r="V136" s="645"/>
      <c r="W136" s="645"/>
      <c r="X136" s="136"/>
      <c r="Y136" s="645" t="s">
        <v>158</v>
      </c>
      <c r="Z136" s="645"/>
      <c r="AA136" s="645"/>
      <c r="AB136" s="645"/>
      <c r="AC136" s="136"/>
      <c r="AD136" s="645" t="s">
        <v>170</v>
      </c>
      <c r="AE136" s="645"/>
      <c r="AF136" s="645"/>
      <c r="AG136" s="645"/>
      <c r="AH136" s="136"/>
      <c r="AI136" s="645" t="s">
        <v>159</v>
      </c>
      <c r="AJ136" s="645"/>
      <c r="AK136" s="645"/>
      <c r="AL136" s="645"/>
      <c r="AM136" s="136"/>
      <c r="AN136" s="136"/>
      <c r="AO136" s="136"/>
      <c r="AP136" s="136"/>
      <c r="AQ136" s="136"/>
      <c r="AR136" s="136"/>
      <c r="AS136" s="136"/>
      <c r="AT136" s="136"/>
      <c r="AU136" s="136"/>
      <c r="AV136" s="10"/>
    </row>
    <row r="137" spans="2:48" x14ac:dyDescent="0.2">
      <c r="B137" s="10"/>
      <c r="C137" s="136"/>
      <c r="D137" s="136"/>
      <c r="E137" s="136"/>
      <c r="F137" s="136" t="s">
        <v>156</v>
      </c>
      <c r="G137" s="136"/>
      <c r="H137" s="136"/>
      <c r="I137" s="136"/>
      <c r="J137" s="136"/>
      <c r="K137" s="136"/>
      <c r="L137" s="136"/>
      <c r="M137" s="136"/>
      <c r="N137" s="136"/>
      <c r="O137" s="783">
        <f>Result_EquipmentCost_Y3</f>
        <v>0</v>
      </c>
      <c r="P137" s="784"/>
      <c r="Q137" s="784"/>
      <c r="R137" s="785"/>
      <c r="S137" s="136"/>
      <c r="T137" s="783">
        <f>SUM(Result_TravelDomestic_Y3,Result_TravelForeign_Y3)</f>
        <v>0</v>
      </c>
      <c r="U137" s="784"/>
      <c r="V137" s="784"/>
      <c r="W137" s="785"/>
      <c r="X137" s="136"/>
      <c r="Y137" s="783">
        <f>Result_ParticipantCosts_Y3</f>
        <v>0</v>
      </c>
      <c r="Z137" s="784"/>
      <c r="AA137" s="784"/>
      <c r="AB137" s="785"/>
      <c r="AC137" s="136"/>
      <c r="AD137" s="783">
        <f>Result_SubawardCosts_Y3</f>
        <v>0</v>
      </c>
      <c r="AE137" s="784"/>
      <c r="AF137" s="784"/>
      <c r="AG137" s="785"/>
      <c r="AH137" s="136"/>
      <c r="AI137" s="783">
        <f>Result_OtherDirectCosts_Y3</f>
        <v>0</v>
      </c>
      <c r="AJ137" s="784"/>
      <c r="AK137" s="784"/>
      <c r="AL137" s="785"/>
      <c r="AM137" s="136"/>
      <c r="AN137" s="136"/>
      <c r="AO137" s="136"/>
      <c r="AP137" s="775">
        <f>SUM(O137,T137,Y137,AD137,AI137)</f>
        <v>0</v>
      </c>
      <c r="AQ137" s="776"/>
      <c r="AR137" s="776"/>
      <c r="AS137" s="776"/>
      <c r="AT137" s="777"/>
      <c r="AU137" s="136"/>
      <c r="AV137" s="10"/>
    </row>
    <row r="138" spans="2:48" x14ac:dyDescent="0.2">
      <c r="B138" s="10"/>
      <c r="C138" s="136"/>
      <c r="D138" s="136"/>
      <c r="E138" s="136"/>
      <c r="F138" s="136"/>
      <c r="G138" s="136"/>
      <c r="H138" s="136"/>
      <c r="I138" s="136"/>
      <c r="J138" s="136"/>
      <c r="K138" s="136"/>
      <c r="L138" s="136"/>
      <c r="M138" s="136"/>
      <c r="N138" s="136"/>
      <c r="O138" s="136"/>
      <c r="P138" s="136"/>
      <c r="Q138" s="136"/>
      <c r="R138" s="136"/>
      <c r="S138" s="136"/>
      <c r="T138" s="136"/>
      <c r="U138" s="136"/>
      <c r="V138" s="136"/>
      <c r="W138" s="136"/>
      <c r="X138" s="136"/>
      <c r="Y138" s="136"/>
      <c r="Z138" s="136"/>
      <c r="AA138" s="136"/>
      <c r="AB138" s="136"/>
      <c r="AC138" s="136"/>
      <c r="AD138" s="136"/>
      <c r="AE138" s="136"/>
      <c r="AF138" s="136"/>
      <c r="AG138" s="136"/>
      <c r="AH138" s="136"/>
      <c r="AI138" s="136"/>
      <c r="AJ138" s="136"/>
      <c r="AK138" s="136"/>
      <c r="AL138" s="136"/>
      <c r="AM138" s="136"/>
      <c r="AN138" s="136"/>
      <c r="AO138" s="136"/>
      <c r="AP138" s="136"/>
      <c r="AQ138" s="136"/>
      <c r="AR138" s="136"/>
      <c r="AS138" s="136"/>
      <c r="AT138" s="136"/>
      <c r="AU138" s="136"/>
      <c r="AV138" s="10"/>
    </row>
    <row r="139" spans="2:48" x14ac:dyDescent="0.2">
      <c r="B139" s="10"/>
      <c r="C139" s="136"/>
      <c r="D139" s="136"/>
      <c r="E139" s="136"/>
      <c r="F139" s="136" t="s">
        <v>161</v>
      </c>
      <c r="G139" s="136"/>
      <c r="H139" s="136"/>
      <c r="I139" s="136"/>
      <c r="J139" s="136"/>
      <c r="K139" s="136"/>
      <c r="L139" s="155"/>
      <c r="M139" s="155"/>
      <c r="N139" s="155"/>
      <c r="O139" s="155"/>
      <c r="P139" s="155"/>
      <c r="Q139" s="155"/>
      <c r="R139" s="155"/>
      <c r="S139" s="155"/>
      <c r="T139" s="155"/>
      <c r="U139" s="155"/>
      <c r="V139" s="155"/>
      <c r="W139" s="155"/>
      <c r="X139" s="155"/>
      <c r="Y139" s="155"/>
      <c r="Z139" s="155"/>
      <c r="AA139" s="155"/>
      <c r="AB139" s="155"/>
      <c r="AC139" s="155"/>
      <c r="AD139" s="155"/>
      <c r="AE139" s="155"/>
      <c r="AF139" s="155"/>
      <c r="AG139" s="155"/>
      <c r="AH139" s="155"/>
      <c r="AI139" s="155"/>
      <c r="AJ139" s="155"/>
      <c r="AK139" s="155"/>
      <c r="AL139" s="155"/>
      <c r="AM139" s="155"/>
      <c r="AN139" s="155"/>
      <c r="AO139" s="136"/>
      <c r="AP139" s="775">
        <f>SUM(Result_PersonnelCosts_Y3,Result_EquipmentCost_Y3,Result_TravelTotal_Y3,Result_ParticipantCosts_Y3,Result_SubawardCosts_Y3,Result_OtherDirectCosts_Y3)</f>
        <v>0</v>
      </c>
      <c r="AQ139" s="776"/>
      <c r="AR139" s="776"/>
      <c r="AS139" s="776"/>
      <c r="AT139" s="777"/>
      <c r="AU139" s="136"/>
      <c r="AV139" s="10"/>
    </row>
    <row r="140" spans="2:48" x14ac:dyDescent="0.2">
      <c r="B140" s="10"/>
      <c r="C140" s="136"/>
      <c r="D140" s="136"/>
      <c r="E140" s="136"/>
      <c r="F140" s="136"/>
      <c r="G140" s="136"/>
      <c r="H140" s="136"/>
      <c r="I140" s="136"/>
      <c r="J140" s="136"/>
      <c r="K140" s="136"/>
      <c r="L140" s="136"/>
      <c r="M140" s="136"/>
      <c r="N140" s="136"/>
      <c r="O140" s="136"/>
      <c r="P140" s="136"/>
      <c r="Q140" s="136"/>
      <c r="R140" s="136"/>
      <c r="S140" s="136"/>
      <c r="T140" s="136"/>
      <c r="U140" s="136"/>
      <c r="V140" s="136"/>
      <c r="W140" s="136"/>
      <c r="X140" s="136"/>
      <c r="Y140" s="136"/>
      <c r="Z140" s="136"/>
      <c r="AA140" s="136"/>
      <c r="AB140" s="136"/>
      <c r="AC140" s="136"/>
      <c r="AD140" s="136"/>
      <c r="AE140" s="136"/>
      <c r="AF140" s="136"/>
      <c r="AG140" s="136"/>
      <c r="AH140" s="136"/>
      <c r="AI140" s="136"/>
      <c r="AJ140" s="136"/>
      <c r="AK140" s="136"/>
      <c r="AL140" s="136"/>
      <c r="AM140" s="136"/>
      <c r="AN140" s="136"/>
      <c r="AO140" s="136"/>
      <c r="AP140" s="786">
        <f>Result_TotalDirectCosts_Y3-Result_SubawardCosts_UW_Y3-IF(Data_Exclude_SalariesWages,Result_SalariesWages_Y3,0)-IF(Data_Exclude_Fringes,Result_FringeBenefits_Y3,0)-IF(Data_Exclude_Tuition,Result_TuitionTOTAL_Y3,0)-IF(Data_Exclude_Equipment,Result_EquipmentCost_Y3,0)-IF(Data_Exclude_Travel,Result_TravelTotal_Y3,0)-IF(Data_Exclude_ParticipantCosts,Result_ParticipantCosts_Y3,0)-IF(Data_Exclude_NonUWSubawards,Result_SubawardCosts_NonUW_Y3,IF(Data_Exclude_NonUWSubawardsExceeding25K,Result_SubawardCosts_NonUW_Y3-Result_SubawardBase_Y3_TOTAL,0))-IF(Data_Exclude_OtherCosts,Result_OtherDirectCosts_Y3-Result_TuitionTOTAL_Y3,0)</f>
        <v>0</v>
      </c>
      <c r="AQ140" s="786"/>
      <c r="AR140" s="786"/>
      <c r="AS140" s="136"/>
      <c r="AT140" s="136"/>
      <c r="AU140" s="136"/>
      <c r="AV140" s="10"/>
    </row>
    <row r="141" spans="2:48" x14ac:dyDescent="0.2">
      <c r="B141" s="10"/>
      <c r="C141" s="136"/>
      <c r="D141" s="136"/>
      <c r="E141" s="136"/>
      <c r="F141" s="136" t="s">
        <v>207</v>
      </c>
      <c r="G141" s="136"/>
      <c r="H141" s="136"/>
      <c r="I141" s="136"/>
      <c r="J141" s="160"/>
      <c r="K141" s="155"/>
      <c r="L141" s="155"/>
      <c r="M141" s="155"/>
      <c r="N141" s="155"/>
      <c r="O141" s="155"/>
      <c r="P141" s="155"/>
      <c r="Q141" s="155"/>
      <c r="R141" s="155"/>
      <c r="S141" s="155"/>
      <c r="T141" s="155"/>
      <c r="U141" s="155"/>
      <c r="V141" s="155"/>
      <c r="W141" s="155"/>
      <c r="X141" s="155"/>
      <c r="Y141" s="155"/>
      <c r="Z141" s="155"/>
      <c r="AA141" s="155"/>
      <c r="AB141" s="155"/>
      <c r="AC141" s="155"/>
      <c r="AD141" s="155"/>
      <c r="AE141" s="155"/>
      <c r="AF141" s="155"/>
      <c r="AG141" s="155"/>
      <c r="AH141" s="155"/>
      <c r="AI141" s="155"/>
      <c r="AJ141" s="155"/>
      <c r="AK141" s="155"/>
      <c r="AL141" s="155"/>
      <c r="AM141" s="155"/>
      <c r="AN141" s="155"/>
      <c r="AO141" s="136"/>
      <c r="AP141" s="775">
        <f>CHOOSE('Drop-Down_Options'!E14,0,Result_TotalDirectCosts_Y3 - Result_SubawardCosts_UW_Y3,(Result_TotalDirectCosts_Y3-Result_EquipmentCost_Y3-Result_ParticipantCosts_Y3-Result_TuitionTOTAL_Y3-(Result_SubawardCosts_Y3-Result_SubawardBase_Y3_TOTAL)),AP140)</f>
        <v>0</v>
      </c>
      <c r="AQ141" s="776"/>
      <c r="AR141" s="776"/>
      <c r="AS141" s="776"/>
      <c r="AT141" s="777"/>
      <c r="AU141" s="136"/>
      <c r="AV141" s="10"/>
    </row>
    <row r="142" spans="2:48" x14ac:dyDescent="0.2">
      <c r="B142" s="10"/>
      <c r="C142" s="136"/>
      <c r="D142" s="136"/>
      <c r="E142" s="136"/>
      <c r="F142" s="136"/>
      <c r="G142" s="136"/>
      <c r="H142" s="136"/>
      <c r="I142" s="136"/>
      <c r="J142" s="136"/>
      <c r="K142" s="136"/>
      <c r="L142" s="136"/>
      <c r="M142" s="136"/>
      <c r="N142" s="136"/>
      <c r="O142" s="136"/>
      <c r="P142" s="136"/>
      <c r="Q142" s="136"/>
      <c r="R142" s="136"/>
      <c r="S142" s="136"/>
      <c r="T142" s="136"/>
      <c r="U142" s="136"/>
      <c r="V142" s="136"/>
      <c r="W142" s="136"/>
      <c r="X142" s="136"/>
      <c r="Y142" s="136"/>
      <c r="Z142" s="136"/>
      <c r="AA142" s="136"/>
      <c r="AB142" s="136"/>
      <c r="AC142" s="136"/>
      <c r="AD142" s="136"/>
      <c r="AE142" s="136"/>
      <c r="AF142" s="136"/>
      <c r="AG142" s="136"/>
      <c r="AH142" s="136"/>
      <c r="AI142" s="136"/>
      <c r="AJ142" s="136"/>
      <c r="AK142" s="136"/>
      <c r="AL142" s="136"/>
      <c r="AM142" s="136"/>
      <c r="AN142" s="136"/>
      <c r="AO142" s="136"/>
      <c r="AP142" s="136"/>
      <c r="AQ142" s="136"/>
      <c r="AR142" s="136"/>
      <c r="AS142" s="136"/>
      <c r="AT142" s="136"/>
      <c r="AU142" s="136"/>
      <c r="AV142" s="10"/>
    </row>
    <row r="143" spans="2:48" ht="12.75" customHeight="1" x14ac:dyDescent="0.2">
      <c r="B143" s="10"/>
      <c r="C143" s="136"/>
      <c r="D143" s="136"/>
      <c r="E143" s="136"/>
      <c r="F143" s="136" t="s">
        <v>208</v>
      </c>
      <c r="G143" s="136"/>
      <c r="H143" s="136"/>
      <c r="I143" s="136"/>
      <c r="J143" s="155"/>
      <c r="K143" s="155"/>
      <c r="L143" s="155"/>
      <c r="M143" s="155"/>
      <c r="N143" s="155"/>
      <c r="O143" s="155"/>
      <c r="P143" s="155"/>
      <c r="Q143" s="155"/>
      <c r="R143" s="155"/>
      <c r="S143" s="155"/>
      <c r="T143" s="155"/>
      <c r="U143" s="155"/>
      <c r="V143" s="155"/>
      <c r="W143" s="155"/>
      <c r="X143" s="155"/>
      <c r="Y143" s="155"/>
      <c r="Z143" s="155"/>
      <c r="AA143" s="155"/>
      <c r="AB143" s="155"/>
      <c r="AC143" s="155"/>
      <c r="AD143" s="155"/>
      <c r="AE143" s="155"/>
      <c r="AF143" s="155"/>
      <c r="AG143" s="155"/>
      <c r="AH143" s="155"/>
      <c r="AI143" s="155"/>
      <c r="AJ143" s="155"/>
      <c r="AK143" s="155"/>
      <c r="AL143" s="155"/>
      <c r="AM143" s="155"/>
      <c r="AN143" s="155"/>
      <c r="AO143" s="136"/>
      <c r="AP143" s="775">
        <f>AP141*FA_Rate_Y3</f>
        <v>0</v>
      </c>
      <c r="AQ143" s="776"/>
      <c r="AR143" s="776"/>
      <c r="AS143" s="776"/>
      <c r="AT143" s="777"/>
      <c r="AU143" s="136"/>
      <c r="AV143" s="10"/>
    </row>
    <row r="144" spans="2:48" ht="12.75" customHeight="1" x14ac:dyDescent="0.2">
      <c r="B144" s="10"/>
      <c r="C144" s="136"/>
      <c r="D144" s="136"/>
      <c r="E144" s="136"/>
      <c r="F144" s="136"/>
      <c r="G144" s="136"/>
      <c r="H144" s="136"/>
      <c r="I144" s="136"/>
      <c r="J144" s="136"/>
      <c r="K144" s="136"/>
      <c r="L144" s="136"/>
      <c r="M144" s="136"/>
      <c r="N144" s="136"/>
      <c r="O144" s="136"/>
      <c r="P144" s="136"/>
      <c r="Q144" s="136"/>
      <c r="R144" s="136"/>
      <c r="S144" s="136"/>
      <c r="T144" s="136"/>
      <c r="U144" s="136"/>
      <c r="V144" s="136"/>
      <c r="W144" s="136"/>
      <c r="X144" s="136"/>
      <c r="Y144" s="136"/>
      <c r="Z144" s="136"/>
      <c r="AA144" s="136"/>
      <c r="AB144" s="136"/>
      <c r="AC144" s="136"/>
      <c r="AD144" s="136"/>
      <c r="AE144" s="136"/>
      <c r="AF144" s="136"/>
      <c r="AG144" s="136"/>
      <c r="AH144" s="136"/>
      <c r="AI144" s="136"/>
      <c r="AJ144" s="136"/>
      <c r="AK144" s="136"/>
      <c r="AL144" s="136"/>
      <c r="AM144" s="136"/>
      <c r="AN144" s="136"/>
      <c r="AO144" s="136"/>
      <c r="AP144" s="136"/>
      <c r="AQ144" s="136"/>
      <c r="AR144" s="136"/>
      <c r="AS144" s="136"/>
      <c r="AT144" s="136"/>
      <c r="AU144" s="136"/>
      <c r="AV144" s="10"/>
    </row>
    <row r="145" spans="2:48" ht="12.75" customHeight="1" x14ac:dyDescent="0.2">
      <c r="B145" s="10"/>
      <c r="C145" s="136"/>
      <c r="D145" s="136"/>
      <c r="E145" s="136"/>
      <c r="F145" s="141" t="s">
        <v>172</v>
      </c>
      <c r="G145" s="136"/>
      <c r="H145" s="136"/>
      <c r="I145" s="136"/>
      <c r="J145" s="136"/>
      <c r="K145" s="136"/>
      <c r="L145" s="136"/>
      <c r="M145" s="136"/>
      <c r="N145" s="136"/>
      <c r="O145" s="155"/>
      <c r="P145" s="155"/>
      <c r="Q145" s="155"/>
      <c r="R145" s="155"/>
      <c r="S145" s="155"/>
      <c r="T145" s="155"/>
      <c r="U145" s="155"/>
      <c r="V145" s="155"/>
      <c r="W145" s="155"/>
      <c r="X145" s="155"/>
      <c r="Y145" s="155"/>
      <c r="Z145" s="155"/>
      <c r="AA145" s="155"/>
      <c r="AB145" s="155"/>
      <c r="AC145" s="155"/>
      <c r="AD145" s="155"/>
      <c r="AE145" s="155"/>
      <c r="AF145" s="155"/>
      <c r="AG145" s="155"/>
      <c r="AH145" s="155"/>
      <c r="AI145" s="155"/>
      <c r="AJ145" s="155"/>
      <c r="AK145" s="155"/>
      <c r="AL145" s="155"/>
      <c r="AM145" s="155"/>
      <c r="AN145" s="155"/>
      <c r="AO145" s="136"/>
      <c r="AP145" s="775">
        <f>SUM(Result_TotalDirectCosts_Y3,Result_IndirectCosts_Y3)</f>
        <v>0</v>
      </c>
      <c r="AQ145" s="776"/>
      <c r="AR145" s="776"/>
      <c r="AS145" s="776"/>
      <c r="AT145" s="777"/>
      <c r="AU145" s="136"/>
      <c r="AV145" s="10"/>
    </row>
    <row r="146" spans="2:48" ht="12.75" customHeight="1" thickBot="1" x14ac:dyDescent="0.25">
      <c r="B146" s="10"/>
      <c r="C146" s="136"/>
      <c r="D146" s="136"/>
      <c r="E146" s="136"/>
      <c r="F146" s="136"/>
      <c r="G146" s="136"/>
      <c r="H146" s="136"/>
      <c r="I146" s="136"/>
      <c r="J146" s="136"/>
      <c r="K146" s="136"/>
      <c r="L146" s="136"/>
      <c r="M146" s="136"/>
      <c r="N146" s="136"/>
      <c r="O146" s="136"/>
      <c r="P146" s="136"/>
      <c r="Q146" s="136"/>
      <c r="R146" s="136"/>
      <c r="S146" s="136"/>
      <c r="T146" s="136"/>
      <c r="U146" s="136"/>
      <c r="V146" s="136"/>
      <c r="W146" s="136"/>
      <c r="X146" s="136"/>
      <c r="Y146" s="136"/>
      <c r="Z146" s="136"/>
      <c r="AA146" s="136"/>
      <c r="AB146" s="136"/>
      <c r="AC146" s="136"/>
      <c r="AD146" s="136"/>
      <c r="AE146" s="136"/>
      <c r="AF146" s="136"/>
      <c r="AG146" s="136"/>
      <c r="AH146" s="136"/>
      <c r="AI146" s="136"/>
      <c r="AJ146" s="136"/>
      <c r="AK146" s="136"/>
      <c r="AL146" s="136"/>
      <c r="AM146" s="136"/>
      <c r="AN146" s="136"/>
      <c r="AO146" s="136"/>
      <c r="AP146" s="136"/>
      <c r="AQ146" s="136"/>
      <c r="AR146" s="136"/>
      <c r="AS146" s="136"/>
      <c r="AT146" s="136"/>
      <c r="AU146" s="136"/>
      <c r="AV146" s="10"/>
    </row>
    <row r="147" spans="2:48" ht="5.0999999999999996" customHeight="1" thickBot="1" x14ac:dyDescent="0.25">
      <c r="B147" s="14"/>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5"/>
    </row>
    <row r="149" spans="2:48" x14ac:dyDescent="0.2">
      <c r="E149" t="s">
        <v>219</v>
      </c>
    </row>
    <row r="150" spans="2:48" ht="30" x14ac:dyDescent="0.4">
      <c r="W150" s="22"/>
    </row>
    <row r="151" spans="2:48" ht="12.75" customHeight="1" x14ac:dyDescent="0.4">
      <c r="U151" s="22"/>
    </row>
  </sheetData>
  <sheetProtection algorithmName="SHA-512" hashValue="eME+rjeSwFvAtRtWUP1SXginlJ/tqnEpw98cALHXm6FqTVxbqcef48QRev6veAHtxpTiImurY6EXOsnh7YicdQ==" saltValue="F0D1QXNP6J99KAqqmlv0Mg==" spinCount="100000" sheet="1" selectLockedCells="1"/>
  <mergeCells count="515">
    <mergeCell ref="F38:AA38"/>
    <mergeCell ref="AF40:AH40"/>
    <mergeCell ref="F12:K12"/>
    <mergeCell ref="L12:N12"/>
    <mergeCell ref="O12:T12"/>
    <mergeCell ref="F37:AA37"/>
    <mergeCell ref="F35:AA35"/>
    <mergeCell ref="F36:AA36"/>
    <mergeCell ref="F16:K16"/>
    <mergeCell ref="L16:N16"/>
    <mergeCell ref="O16:T16"/>
    <mergeCell ref="U16:X16"/>
    <mergeCell ref="F20:K20"/>
    <mergeCell ref="F14:K14"/>
    <mergeCell ref="L14:N14"/>
    <mergeCell ref="O14:T14"/>
    <mergeCell ref="U14:X14"/>
    <mergeCell ref="F18:K18"/>
    <mergeCell ref="F17:K17"/>
    <mergeCell ref="F19:K19"/>
    <mergeCell ref="F24:K24"/>
    <mergeCell ref="L24:N24"/>
    <mergeCell ref="O24:T24"/>
    <mergeCell ref="U24:X24"/>
    <mergeCell ref="AR3:AU3"/>
    <mergeCell ref="AG50:AH50"/>
    <mergeCell ref="AG45:AH45"/>
    <mergeCell ref="AG46:AH46"/>
    <mergeCell ref="AG47:AH47"/>
    <mergeCell ref="AG48:AH48"/>
    <mergeCell ref="C4:AU4"/>
    <mergeCell ref="F10:K10"/>
    <mergeCell ref="L10:N10"/>
    <mergeCell ref="AM10:AN10"/>
    <mergeCell ref="AO10:AP10"/>
    <mergeCell ref="AQ10:AT10"/>
    <mergeCell ref="F11:K11"/>
    <mergeCell ref="L11:N11"/>
    <mergeCell ref="O11:T11"/>
    <mergeCell ref="U11:X11"/>
    <mergeCell ref="AB11:AC11"/>
    <mergeCell ref="AD11:AF11"/>
    <mergeCell ref="O10:T10"/>
    <mergeCell ref="U12:X12"/>
    <mergeCell ref="AB12:AC12"/>
    <mergeCell ref="AI10:AL10"/>
    <mergeCell ref="U10:X10"/>
    <mergeCell ref="F39:AA39"/>
    <mergeCell ref="AQ14:AT14"/>
    <mergeCell ref="AG13:AH13"/>
    <mergeCell ref="AI13:AL13"/>
    <mergeCell ref="AM13:AN13"/>
    <mergeCell ref="AO13:AP13"/>
    <mergeCell ref="AQ13:AT13"/>
    <mergeCell ref="Y10:AA10"/>
    <mergeCell ref="AB10:AC10"/>
    <mergeCell ref="AD10:AF10"/>
    <mergeCell ref="AG10:AH10"/>
    <mergeCell ref="AQ12:AT12"/>
    <mergeCell ref="AG11:AH11"/>
    <mergeCell ref="AI11:AL11"/>
    <mergeCell ref="AM11:AN11"/>
    <mergeCell ref="AO11:AP11"/>
    <mergeCell ref="AQ11:AT11"/>
    <mergeCell ref="AD12:AF12"/>
    <mergeCell ref="AG12:AH12"/>
    <mergeCell ref="AI12:AL12"/>
    <mergeCell ref="AM12:AN12"/>
    <mergeCell ref="AO12:AP12"/>
    <mergeCell ref="AD14:AF14"/>
    <mergeCell ref="AG14:AH14"/>
    <mergeCell ref="AI14:AL14"/>
    <mergeCell ref="AM14:AN14"/>
    <mergeCell ref="AO14:AP14"/>
    <mergeCell ref="AD13:AF13"/>
    <mergeCell ref="F15:K15"/>
    <mergeCell ref="L15:N15"/>
    <mergeCell ref="O15:T15"/>
    <mergeCell ref="U15:X15"/>
    <mergeCell ref="AB15:AC15"/>
    <mergeCell ref="AB14:AC14"/>
    <mergeCell ref="F13:K13"/>
    <mergeCell ref="L13:N13"/>
    <mergeCell ref="O13:T13"/>
    <mergeCell ref="U13:X13"/>
    <mergeCell ref="AB13:AC13"/>
    <mergeCell ref="AG15:AH15"/>
    <mergeCell ref="AI15:AL15"/>
    <mergeCell ref="AM15:AN15"/>
    <mergeCell ref="AO15:AP15"/>
    <mergeCell ref="AQ15:AT15"/>
    <mergeCell ref="AD16:AF16"/>
    <mergeCell ref="AG16:AH16"/>
    <mergeCell ref="AI16:AL16"/>
    <mergeCell ref="AM16:AN16"/>
    <mergeCell ref="AO16:AP16"/>
    <mergeCell ref="AD15:AF15"/>
    <mergeCell ref="L18:N18"/>
    <mergeCell ref="O18:T18"/>
    <mergeCell ref="U18:X18"/>
    <mergeCell ref="AB18:AC18"/>
    <mergeCell ref="L17:N17"/>
    <mergeCell ref="O17:T17"/>
    <mergeCell ref="U17:X17"/>
    <mergeCell ref="AB17:AC17"/>
    <mergeCell ref="AB16:AC16"/>
    <mergeCell ref="AQ18:AT18"/>
    <mergeCell ref="AG17:AH17"/>
    <mergeCell ref="AI17:AL17"/>
    <mergeCell ref="AM17:AN17"/>
    <mergeCell ref="AO17:AP17"/>
    <mergeCell ref="AQ17:AT17"/>
    <mergeCell ref="AD18:AF18"/>
    <mergeCell ref="AG18:AH18"/>
    <mergeCell ref="AI18:AL18"/>
    <mergeCell ref="AM18:AN18"/>
    <mergeCell ref="AO18:AP18"/>
    <mergeCell ref="AD17:AF17"/>
    <mergeCell ref="AQ16:AT16"/>
    <mergeCell ref="L20:N20"/>
    <mergeCell ref="O20:T20"/>
    <mergeCell ref="U20:X20"/>
    <mergeCell ref="AB20:AC20"/>
    <mergeCell ref="L19:N19"/>
    <mergeCell ref="O19:T19"/>
    <mergeCell ref="U19:X19"/>
    <mergeCell ref="AB19:AC19"/>
    <mergeCell ref="AQ20:AT20"/>
    <mergeCell ref="AG19:AH19"/>
    <mergeCell ref="AI19:AL19"/>
    <mergeCell ref="AM19:AN19"/>
    <mergeCell ref="AO19:AP19"/>
    <mergeCell ref="AQ19:AT19"/>
    <mergeCell ref="AD19:AF19"/>
    <mergeCell ref="AD20:AF20"/>
    <mergeCell ref="AG20:AH20"/>
    <mergeCell ref="AI20:AL20"/>
    <mergeCell ref="AM20:AN20"/>
    <mergeCell ref="AO20:AP20"/>
    <mergeCell ref="F22:K22"/>
    <mergeCell ref="L22:N22"/>
    <mergeCell ref="O22:T22"/>
    <mergeCell ref="U22:X22"/>
    <mergeCell ref="AB22:AC22"/>
    <mergeCell ref="F21:K21"/>
    <mergeCell ref="L21:N21"/>
    <mergeCell ref="O21:T21"/>
    <mergeCell ref="U21:X21"/>
    <mergeCell ref="AB21:AC21"/>
    <mergeCell ref="AQ22:AT22"/>
    <mergeCell ref="AG21:AH21"/>
    <mergeCell ref="AI21:AL21"/>
    <mergeCell ref="AM21:AN21"/>
    <mergeCell ref="AO21:AP21"/>
    <mergeCell ref="AQ21:AT21"/>
    <mergeCell ref="AD23:AF23"/>
    <mergeCell ref="AD22:AF22"/>
    <mergeCell ref="AG22:AH22"/>
    <mergeCell ref="AI22:AL22"/>
    <mergeCell ref="AM22:AN22"/>
    <mergeCell ref="AO22:AP22"/>
    <mergeCell ref="AD21:AF21"/>
    <mergeCell ref="F23:K23"/>
    <mergeCell ref="L23:N23"/>
    <mergeCell ref="O23:T23"/>
    <mergeCell ref="U23:X23"/>
    <mergeCell ref="AB23:AC23"/>
    <mergeCell ref="AQ24:AT24"/>
    <mergeCell ref="AG23:AH23"/>
    <mergeCell ref="AI23:AL23"/>
    <mergeCell ref="AM23:AN23"/>
    <mergeCell ref="AO23:AP23"/>
    <mergeCell ref="AQ23:AT23"/>
    <mergeCell ref="AD24:AF24"/>
    <mergeCell ref="AG24:AH24"/>
    <mergeCell ref="AI24:AL24"/>
    <mergeCell ref="AM24:AN24"/>
    <mergeCell ref="AO24:AP24"/>
    <mergeCell ref="AB24:AC24"/>
    <mergeCell ref="F26:K26"/>
    <mergeCell ref="L26:N26"/>
    <mergeCell ref="O26:T26"/>
    <mergeCell ref="U26:X26"/>
    <mergeCell ref="AB26:AC26"/>
    <mergeCell ref="F25:K25"/>
    <mergeCell ref="L25:N25"/>
    <mergeCell ref="O25:T25"/>
    <mergeCell ref="U25:X25"/>
    <mergeCell ref="AB25:AC25"/>
    <mergeCell ref="AQ26:AT26"/>
    <mergeCell ref="AG25:AH25"/>
    <mergeCell ref="AI25:AL25"/>
    <mergeCell ref="AM25:AN25"/>
    <mergeCell ref="AO25:AP25"/>
    <mergeCell ref="AQ25:AT25"/>
    <mergeCell ref="AD27:AF27"/>
    <mergeCell ref="AD26:AF26"/>
    <mergeCell ref="AG26:AH26"/>
    <mergeCell ref="AI26:AL26"/>
    <mergeCell ref="AM26:AN26"/>
    <mergeCell ref="AO26:AP26"/>
    <mergeCell ref="AD25:AF25"/>
    <mergeCell ref="F28:K28"/>
    <mergeCell ref="L28:N28"/>
    <mergeCell ref="O28:T28"/>
    <mergeCell ref="U28:X28"/>
    <mergeCell ref="AB28:AC28"/>
    <mergeCell ref="F27:K27"/>
    <mergeCell ref="L27:N27"/>
    <mergeCell ref="O27:T27"/>
    <mergeCell ref="U27:X27"/>
    <mergeCell ref="AB27:AC27"/>
    <mergeCell ref="AM28:AN28"/>
    <mergeCell ref="AO28:AP28"/>
    <mergeCell ref="AQ28:AT28"/>
    <mergeCell ref="AG27:AH27"/>
    <mergeCell ref="AI27:AL27"/>
    <mergeCell ref="AM27:AN27"/>
    <mergeCell ref="AO27:AP27"/>
    <mergeCell ref="AQ27:AT27"/>
    <mergeCell ref="U29:X29"/>
    <mergeCell ref="AB29:AC29"/>
    <mergeCell ref="AD29:AF29"/>
    <mergeCell ref="AD28:AF28"/>
    <mergeCell ref="AG28:AH28"/>
    <mergeCell ref="AI28:AL28"/>
    <mergeCell ref="AO29:AP29"/>
    <mergeCell ref="AQ29:AT29"/>
    <mergeCell ref="F30:K30"/>
    <mergeCell ref="L30:N30"/>
    <mergeCell ref="O30:T30"/>
    <mergeCell ref="U30:X30"/>
    <mergeCell ref="AB30:AC30"/>
    <mergeCell ref="F29:K29"/>
    <mergeCell ref="L29:N29"/>
    <mergeCell ref="O29:T29"/>
    <mergeCell ref="AD30:AF30"/>
    <mergeCell ref="AQ42:AT42"/>
    <mergeCell ref="AO36:AP36"/>
    <mergeCell ref="AO37:AP37"/>
    <mergeCell ref="AO38:AP38"/>
    <mergeCell ref="AO39:AP39"/>
    <mergeCell ref="AO40:AP40"/>
    <mergeCell ref="AF36:AH36"/>
    <mergeCell ref="AF37:AH37"/>
    <mergeCell ref="AF38:AH38"/>
    <mergeCell ref="AF39:AH39"/>
    <mergeCell ref="AI40:AL40"/>
    <mergeCell ref="AM36:AN36"/>
    <mergeCell ref="AI36:AL36"/>
    <mergeCell ref="AI37:AL37"/>
    <mergeCell ref="AI38:AL38"/>
    <mergeCell ref="AI39:AL39"/>
    <mergeCell ref="AM37:AN37"/>
    <mergeCell ref="AM38:AN38"/>
    <mergeCell ref="AM39:AN39"/>
    <mergeCell ref="AM40:AN40"/>
    <mergeCell ref="AO30:AP30"/>
    <mergeCell ref="AQ30:AT30"/>
    <mergeCell ref="AI32:AL32"/>
    <mergeCell ref="AO32:AP32"/>
    <mergeCell ref="AQ32:AT32"/>
    <mergeCell ref="AF35:AH35"/>
    <mergeCell ref="AI35:AL35"/>
    <mergeCell ref="AM35:AN35"/>
    <mergeCell ref="AO35:AP35"/>
    <mergeCell ref="AQ35:AT35"/>
    <mergeCell ref="V5:AF5"/>
    <mergeCell ref="F40:AA40"/>
    <mergeCell ref="AF42:AH42"/>
    <mergeCell ref="AI42:AL42"/>
    <mergeCell ref="AM42:AN42"/>
    <mergeCell ref="AO42:AP42"/>
    <mergeCell ref="F45:Q45"/>
    <mergeCell ref="R45:T45"/>
    <mergeCell ref="U45:W45"/>
    <mergeCell ref="AI45:AL45"/>
    <mergeCell ref="AM45:AN45"/>
    <mergeCell ref="V6:AF6"/>
    <mergeCell ref="AG5:AT6"/>
    <mergeCell ref="AQ36:AT36"/>
    <mergeCell ref="AQ37:AT37"/>
    <mergeCell ref="AQ38:AT38"/>
    <mergeCell ref="AQ39:AT39"/>
    <mergeCell ref="AQ40:AT40"/>
    <mergeCell ref="AG29:AH29"/>
    <mergeCell ref="AI29:AL29"/>
    <mergeCell ref="AM29:AN29"/>
    <mergeCell ref="AG30:AH30"/>
    <mergeCell ref="AI30:AL30"/>
    <mergeCell ref="AM30:AN30"/>
    <mergeCell ref="AQ46:AT46"/>
    <mergeCell ref="AO45:AP45"/>
    <mergeCell ref="AQ45:AT45"/>
    <mergeCell ref="U46:W46"/>
    <mergeCell ref="AI46:AL46"/>
    <mergeCell ref="F47:Q47"/>
    <mergeCell ref="R47:T47"/>
    <mergeCell ref="U47:W47"/>
    <mergeCell ref="AI47:AL47"/>
    <mergeCell ref="AM47:AN47"/>
    <mergeCell ref="AO47:AP47"/>
    <mergeCell ref="AQ47:AT47"/>
    <mergeCell ref="F46:Q46"/>
    <mergeCell ref="R46:T46"/>
    <mergeCell ref="AM46:AN46"/>
    <mergeCell ref="AO46:AP46"/>
    <mergeCell ref="F50:Q50"/>
    <mergeCell ref="R50:T50"/>
    <mergeCell ref="U50:W50"/>
    <mergeCell ref="AQ49:AT49"/>
    <mergeCell ref="F48:Q48"/>
    <mergeCell ref="R48:T48"/>
    <mergeCell ref="U48:W48"/>
    <mergeCell ref="AI48:AL48"/>
    <mergeCell ref="AM48:AN48"/>
    <mergeCell ref="AO48:AP48"/>
    <mergeCell ref="AG49:AH49"/>
    <mergeCell ref="AI50:AL50"/>
    <mergeCell ref="AM50:AN50"/>
    <mergeCell ref="AO50:AP50"/>
    <mergeCell ref="AQ48:AT48"/>
    <mergeCell ref="F49:Q49"/>
    <mergeCell ref="R49:T49"/>
    <mergeCell ref="U49:W49"/>
    <mergeCell ref="AI49:AL49"/>
    <mergeCell ref="AM49:AN49"/>
    <mergeCell ref="AO49:AP49"/>
    <mergeCell ref="AQ50:AT50"/>
    <mergeCell ref="F59:AJ59"/>
    <mergeCell ref="AK59:AN59"/>
    <mergeCell ref="F60:AJ60"/>
    <mergeCell ref="AK60:AN60"/>
    <mergeCell ref="AI52:AL52"/>
    <mergeCell ref="AM52:AN52"/>
    <mergeCell ref="AO52:AP52"/>
    <mergeCell ref="AQ52:AT52"/>
    <mergeCell ref="F55:AJ55"/>
    <mergeCell ref="AK55:AN55"/>
    <mergeCell ref="AP66:AT66"/>
    <mergeCell ref="F68:AJ68"/>
    <mergeCell ref="AK68:AN68"/>
    <mergeCell ref="F69:AJ69"/>
    <mergeCell ref="AK69:AN69"/>
    <mergeCell ref="F70:AJ70"/>
    <mergeCell ref="AK70:AN70"/>
    <mergeCell ref="F71:AJ71"/>
    <mergeCell ref="AK71:AN71"/>
    <mergeCell ref="AP100:AT100"/>
    <mergeCell ref="AK102:AN102"/>
    <mergeCell ref="AK103:AN103"/>
    <mergeCell ref="F102:AF102"/>
    <mergeCell ref="AG102:AJ102"/>
    <mergeCell ref="AK104:AN104"/>
    <mergeCell ref="F81:AJ81"/>
    <mergeCell ref="AK81:AN81"/>
    <mergeCell ref="F72:AJ72"/>
    <mergeCell ref="AK72:AN72"/>
    <mergeCell ref="F73:AJ73"/>
    <mergeCell ref="AK73:AN73"/>
    <mergeCell ref="F74:AJ74"/>
    <mergeCell ref="AK74:AN74"/>
    <mergeCell ref="F75:AJ75"/>
    <mergeCell ref="AK75:AN75"/>
    <mergeCell ref="F76:AJ76"/>
    <mergeCell ref="AK76:AN76"/>
    <mergeCell ref="AP87:AT87"/>
    <mergeCell ref="F89:AJ89"/>
    <mergeCell ref="AK89:AN89"/>
    <mergeCell ref="AK90:AN90"/>
    <mergeCell ref="AK91:AN91"/>
    <mergeCell ref="AK95:AN95"/>
    <mergeCell ref="AK92:AN92"/>
    <mergeCell ref="F90:L90"/>
    <mergeCell ref="F91:L91"/>
    <mergeCell ref="M90:AJ90"/>
    <mergeCell ref="M91:AJ91"/>
    <mergeCell ref="M92:AJ92"/>
    <mergeCell ref="F116:AJ116"/>
    <mergeCell ref="AK116:AN116"/>
    <mergeCell ref="F117:L117"/>
    <mergeCell ref="M117:AJ117"/>
    <mergeCell ref="AK117:AN117"/>
    <mergeCell ref="F109:AJ109"/>
    <mergeCell ref="AK109:AN109"/>
    <mergeCell ref="F107:AF107"/>
    <mergeCell ref="AG107:AJ107"/>
    <mergeCell ref="F110:AJ110"/>
    <mergeCell ref="AK110:AN110"/>
    <mergeCell ref="AK107:AN107"/>
    <mergeCell ref="F111:AJ111"/>
    <mergeCell ref="AK111:AN111"/>
    <mergeCell ref="F108:AJ108"/>
    <mergeCell ref="AK108:AN108"/>
    <mergeCell ref="F112:AJ112"/>
    <mergeCell ref="F103:AF103"/>
    <mergeCell ref="AP145:AT145"/>
    <mergeCell ref="O137:R137"/>
    <mergeCell ref="T137:W137"/>
    <mergeCell ref="Y137:AB137"/>
    <mergeCell ref="AD137:AG137"/>
    <mergeCell ref="AI137:AL137"/>
    <mergeCell ref="AP139:AT139"/>
    <mergeCell ref="AP140:AR140"/>
    <mergeCell ref="AP141:AT141"/>
    <mergeCell ref="O136:R136"/>
    <mergeCell ref="T136:W136"/>
    <mergeCell ref="AD136:AG136"/>
    <mergeCell ref="AI136:AL136"/>
    <mergeCell ref="AP143:AT143"/>
    <mergeCell ref="AG105:AJ105"/>
    <mergeCell ref="AP137:AT137"/>
    <mergeCell ref="Y136:AB136"/>
    <mergeCell ref="O133:R133"/>
    <mergeCell ref="T133:W133"/>
    <mergeCell ref="AK127:AN127"/>
    <mergeCell ref="AK128:AN128"/>
    <mergeCell ref="O134:R134"/>
    <mergeCell ref="T134:W134"/>
    <mergeCell ref="M124:AJ124"/>
    <mergeCell ref="AK124:AN124"/>
    <mergeCell ref="AK129:AN129"/>
    <mergeCell ref="AP130:AT130"/>
    <mergeCell ref="M125:AJ125"/>
    <mergeCell ref="AK125:AN125"/>
    <mergeCell ref="AK112:AN112"/>
    <mergeCell ref="F113:AJ113"/>
    <mergeCell ref="AK113:AN113"/>
    <mergeCell ref="AP114:AT114"/>
    <mergeCell ref="AG103:AJ103"/>
    <mergeCell ref="F104:AF104"/>
    <mergeCell ref="AK93:AN93"/>
    <mergeCell ref="AK94:AN94"/>
    <mergeCell ref="AK97:AN97"/>
    <mergeCell ref="AK98:AN98"/>
    <mergeCell ref="AK99:AN99"/>
    <mergeCell ref="AK105:AN105"/>
    <mergeCell ref="AK106:AN106"/>
    <mergeCell ref="F106:AF106"/>
    <mergeCell ref="AG106:AJ106"/>
    <mergeCell ref="AG104:AJ104"/>
    <mergeCell ref="F105:AF105"/>
    <mergeCell ref="M99:AJ99"/>
    <mergeCell ref="AP134:AT134"/>
    <mergeCell ref="F126:L126"/>
    <mergeCell ref="M126:AJ126"/>
    <mergeCell ref="AK126:AN126"/>
    <mergeCell ref="F118:L118"/>
    <mergeCell ref="M118:AJ118"/>
    <mergeCell ref="AK118:AN118"/>
    <mergeCell ref="M119:AJ119"/>
    <mergeCell ref="AK119:AN119"/>
    <mergeCell ref="F123:L123"/>
    <mergeCell ref="M123:AJ123"/>
    <mergeCell ref="AK123:AN123"/>
    <mergeCell ref="M127:AJ127"/>
    <mergeCell ref="F127:L129"/>
    <mergeCell ref="M129:AJ129"/>
    <mergeCell ref="M120:AJ120"/>
    <mergeCell ref="M121:AJ121"/>
    <mergeCell ref="M122:AJ122"/>
    <mergeCell ref="AK120:AN120"/>
    <mergeCell ref="AK121:AN121"/>
    <mergeCell ref="AK122:AN122"/>
    <mergeCell ref="F119:L122"/>
    <mergeCell ref="F124:L124"/>
    <mergeCell ref="F125:L125"/>
    <mergeCell ref="AB35:AD35"/>
    <mergeCell ref="AB36:AD36"/>
    <mergeCell ref="AB37:AD37"/>
    <mergeCell ref="AB38:AD38"/>
    <mergeCell ref="AB39:AD39"/>
    <mergeCell ref="AB40:AD40"/>
    <mergeCell ref="F82:AJ82"/>
    <mergeCell ref="AK82:AN82"/>
    <mergeCell ref="F61:AJ61"/>
    <mergeCell ref="AK61:AN61"/>
    <mergeCell ref="F62:AJ62"/>
    <mergeCell ref="AK62:AN62"/>
    <mergeCell ref="F63:AJ63"/>
    <mergeCell ref="AK63:AN63"/>
    <mergeCell ref="F64:AJ64"/>
    <mergeCell ref="AK64:AN64"/>
    <mergeCell ref="F65:AJ65"/>
    <mergeCell ref="AK65:AN65"/>
    <mergeCell ref="F56:AJ56"/>
    <mergeCell ref="AK56:AN56"/>
    <mergeCell ref="F57:AJ57"/>
    <mergeCell ref="AK57:AN57"/>
    <mergeCell ref="F58:AJ58"/>
    <mergeCell ref="AK58:AN58"/>
    <mergeCell ref="R8:AT9"/>
    <mergeCell ref="AK96:AN96"/>
    <mergeCell ref="F83:AJ83"/>
    <mergeCell ref="AK83:AN83"/>
    <mergeCell ref="F84:AJ84"/>
    <mergeCell ref="AK84:AN84"/>
    <mergeCell ref="F85:AJ85"/>
    <mergeCell ref="AK85:AN85"/>
    <mergeCell ref="AP86:AT86"/>
    <mergeCell ref="F77:AJ77"/>
    <mergeCell ref="AK77:AN77"/>
    <mergeCell ref="F78:AJ78"/>
    <mergeCell ref="AK78:AN78"/>
    <mergeCell ref="F79:AJ79"/>
    <mergeCell ref="AK79:AN79"/>
    <mergeCell ref="F80:AJ80"/>
    <mergeCell ref="AK80:AN80"/>
    <mergeCell ref="F92:L99"/>
    <mergeCell ref="M93:AJ93"/>
    <mergeCell ref="M94:AJ94"/>
    <mergeCell ref="M95:AJ95"/>
    <mergeCell ref="M96:AJ96"/>
    <mergeCell ref="M97:AJ97"/>
    <mergeCell ref="M98:AJ98"/>
  </mergeCells>
  <conditionalFormatting sqref="F11:F30">
    <cfRule type="expression" dxfId="72" priority="16" stopIfTrue="1">
      <formula>F11=0</formula>
    </cfRule>
  </conditionalFormatting>
  <conditionalFormatting sqref="F103:F107 AG103:AJ107 F109:AJ113">
    <cfRule type="cellIs" dxfId="71" priority="15" stopIfTrue="1" operator="equal">
      <formula>0</formula>
    </cfRule>
  </conditionalFormatting>
  <conditionalFormatting sqref="R8:AT9">
    <cfRule type="expression" dxfId="70" priority="2">
      <formula>SUM($AA$11:$AA$30)&gt;0</formula>
    </cfRule>
  </conditionalFormatting>
  <conditionalFormatting sqref="U6">
    <cfRule type="cellIs" dxfId="69" priority="7" stopIfTrue="1" operator="equal">
      <formula>0</formula>
    </cfRule>
  </conditionalFormatting>
  <conditionalFormatting sqref="U11:X30">
    <cfRule type="expression" dxfId="68" priority="1">
      <formula>$AA11&lt;&gt;""</formula>
    </cfRule>
  </conditionalFormatting>
  <conditionalFormatting sqref="V5:AT6">
    <cfRule type="cellIs" dxfId="67" priority="5" stopIfTrue="1" operator="lessThanOrEqual">
      <formula>0</formula>
    </cfRule>
  </conditionalFormatting>
  <conditionalFormatting sqref="AB11:AC30">
    <cfRule type="expression" dxfId="66" priority="24" stopIfTrue="1">
      <formula>OR(AND($Y11=3,$AB11&gt;3),AND($Y11=2,$AB11&gt;9),AND($Y11=4,$AB11&gt;12))</formula>
    </cfRule>
  </conditionalFormatting>
  <conditionalFormatting sqref="AD11:AF30">
    <cfRule type="expression" dxfId="65" priority="8" stopIfTrue="1">
      <formula>$AD11&gt;100%</formula>
    </cfRule>
  </conditionalFormatting>
  <conditionalFormatting sqref="AF36:AF40 AI36:AI40 AM36:AM40 AO36:AO40 AQ36:AQ40">
    <cfRule type="expression" dxfId="64" priority="33" stopIfTrue="1">
      <formula>$AB36=""</formula>
    </cfRule>
  </conditionalFormatting>
  <conditionalFormatting sqref="AG11:AT30">
    <cfRule type="expression" dxfId="63" priority="18" stopIfTrue="1">
      <formula>OR($U11="",$AB11="",$AD11="")</formula>
    </cfRule>
  </conditionalFormatting>
  <conditionalFormatting sqref="AG46:AT50">
    <cfRule type="expression" dxfId="62" priority="10" stopIfTrue="1">
      <formula>$U46=""</formula>
    </cfRule>
  </conditionalFormatting>
  <dataValidations count="6">
    <dataValidation type="decimal" operator="greaterThanOrEqual" allowBlank="1" showErrorMessage="1" errorTitle="Invalid Month Input" error="The number of months must be a decimal value greater than or equal to zero.  Entering half-months is acceptable.  For one-and-one-half months enter 1.5.  Click RETRY to change your entry, or CANCEL to undo your changes." sqref="AB11:AC30" xr:uid="{00000000-0002-0000-0400-000000000000}">
      <formula1>0</formula1>
    </dataValidation>
    <dataValidation type="decimal" operator="greaterThanOrEqual" allowBlank="1" showErrorMessage="1" errorTitle="Invalid Number Input" error="You must enter a number into this cell with a value of zero or higher. Click RETRY to change your entry, or CANCEL to undo your changes." sqref="AK126:AN129 R46:W50 AK56:AN65 AK69:AN76 AK78:AN85 AK90:AN99 AK103:AN107 AK109:AN113 AK117:AN124" xr:uid="{00000000-0002-0000-0400-000001000000}">
      <formula1>0</formula1>
    </dataValidation>
    <dataValidation type="decimal" allowBlank="1" showErrorMessage="1" errorTitle="Invalid % Effort Input" error="Percent Effort must be an decimal value greater than or equal to zero.  Click RETRY to change your entry, or CANCEL to undo your changes." sqref="AD11:AF30" xr:uid="{00000000-0002-0000-0400-000002000000}">
      <formula1>0</formula1>
      <formula2>5</formula2>
    </dataValidation>
    <dataValidation type="whole" operator="greaterThanOrEqual" allowBlank="1" showErrorMessage="1" errorTitle="Invalid Number Input" error="You must enter a whole number into this cell with a value of zero or higher. Click RETRY to change your entry, or CANCEL to undo your changes." sqref="AB35:AD35" xr:uid="{00000000-0002-0000-0400-000003000000}">
      <formula1>0</formula1>
    </dataValidation>
    <dataValidation type="whole" allowBlank="1" showErrorMessage="1" errorTitle="Data Entry Prohibited" error="Do not enter data direclty into this cell.  The value of this cell is controlled by the &quot;Period&quot; drop-down." sqref="Y11:Y30" xr:uid="{00000000-0002-0000-0400-000004000000}">
      <formula1>0</formula1>
      <formula2>4</formula2>
    </dataValidation>
    <dataValidation type="decimal" operator="greaterThanOrEqual" allowBlank="1" showErrorMessage="1" errorTitle="Invalid Number Input" error="You must enter a decimal number into this cell with a value of 0.25 or higher. Click RETRY to change your entry, or CANCEL to undo your changes." sqref="AB36:AD40" xr:uid="{56B29551-D640-4217-BF4D-B6C582B94B97}">
      <formula1>0.25</formula1>
    </dataValidation>
  </dataValidations>
  <printOptions horizontalCentered="1"/>
  <pageMargins left="0.25" right="0.25" top="0.75" bottom="0.75" header="0.3" footer="0.3"/>
  <pageSetup scale="56" fitToHeight="0" orientation="portrait" r:id="rId1"/>
  <headerFooter>
    <oddFooter>Page &amp;P of &amp;N</oddFooter>
  </headerFooter>
  <rowBreaks count="1" manualBreakCount="1">
    <brk id="67" min="1" max="47" man="1"/>
  </rowBreaks>
  <ignoredErrors>
    <ignoredError sqref="E11:E30 E46:E50 E56:E65 E69:E76 E78:E85 E90:E99 E103:E107 E109:E113 E36:E40 E117:E129" numberStoredAsText="1"/>
    <ignoredError sqref="F11:K30" formulaRange="1"/>
    <ignoredError sqref="L11:T3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171" r:id="rId4" name="Drop Down 3">
              <controlPr defaultSize="0" autoLine="0" autoPict="0">
                <anchor moveWithCells="1">
                  <from>
                    <xdr:col>24</xdr:col>
                    <xdr:colOff>28575</xdr:colOff>
                    <xdr:row>10</xdr:row>
                    <xdr:rowOff>28575</xdr:rowOff>
                  </from>
                  <to>
                    <xdr:col>26</xdr:col>
                    <xdr:colOff>257175</xdr:colOff>
                    <xdr:row>10</xdr:row>
                    <xdr:rowOff>219075</xdr:rowOff>
                  </to>
                </anchor>
              </controlPr>
            </control>
          </mc:Choice>
        </mc:AlternateContent>
        <mc:AlternateContent xmlns:mc="http://schemas.openxmlformats.org/markup-compatibility/2006">
          <mc:Choice Requires="x14">
            <control shapeId="7210" r:id="rId5" name="Drop Down 42">
              <controlPr defaultSize="0" autoLine="0" autoPict="0">
                <anchor moveWithCells="1">
                  <from>
                    <xdr:col>24</xdr:col>
                    <xdr:colOff>28575</xdr:colOff>
                    <xdr:row>11</xdr:row>
                    <xdr:rowOff>28575</xdr:rowOff>
                  </from>
                  <to>
                    <xdr:col>26</xdr:col>
                    <xdr:colOff>257175</xdr:colOff>
                    <xdr:row>11</xdr:row>
                    <xdr:rowOff>219075</xdr:rowOff>
                  </to>
                </anchor>
              </controlPr>
            </control>
          </mc:Choice>
        </mc:AlternateContent>
        <mc:AlternateContent xmlns:mc="http://schemas.openxmlformats.org/markup-compatibility/2006">
          <mc:Choice Requires="x14">
            <control shapeId="7211" r:id="rId6" name="Drop Down 43">
              <controlPr defaultSize="0" autoLine="0" autoPict="0">
                <anchor moveWithCells="1">
                  <from>
                    <xdr:col>24</xdr:col>
                    <xdr:colOff>28575</xdr:colOff>
                    <xdr:row>12</xdr:row>
                    <xdr:rowOff>28575</xdr:rowOff>
                  </from>
                  <to>
                    <xdr:col>26</xdr:col>
                    <xdr:colOff>257175</xdr:colOff>
                    <xdr:row>12</xdr:row>
                    <xdr:rowOff>219075</xdr:rowOff>
                  </to>
                </anchor>
              </controlPr>
            </control>
          </mc:Choice>
        </mc:AlternateContent>
        <mc:AlternateContent xmlns:mc="http://schemas.openxmlformats.org/markup-compatibility/2006">
          <mc:Choice Requires="x14">
            <control shapeId="7212" r:id="rId7" name="Drop Down 44">
              <controlPr defaultSize="0" autoLine="0" autoPict="0">
                <anchor moveWithCells="1">
                  <from>
                    <xdr:col>24</xdr:col>
                    <xdr:colOff>28575</xdr:colOff>
                    <xdr:row>13</xdr:row>
                    <xdr:rowOff>28575</xdr:rowOff>
                  </from>
                  <to>
                    <xdr:col>26</xdr:col>
                    <xdr:colOff>257175</xdr:colOff>
                    <xdr:row>13</xdr:row>
                    <xdr:rowOff>219075</xdr:rowOff>
                  </to>
                </anchor>
              </controlPr>
            </control>
          </mc:Choice>
        </mc:AlternateContent>
        <mc:AlternateContent xmlns:mc="http://schemas.openxmlformats.org/markup-compatibility/2006">
          <mc:Choice Requires="x14">
            <control shapeId="7213" r:id="rId8" name="Drop Down 45">
              <controlPr defaultSize="0" autoLine="0" autoPict="0">
                <anchor moveWithCells="1">
                  <from>
                    <xdr:col>24</xdr:col>
                    <xdr:colOff>28575</xdr:colOff>
                    <xdr:row>14</xdr:row>
                    <xdr:rowOff>28575</xdr:rowOff>
                  </from>
                  <to>
                    <xdr:col>26</xdr:col>
                    <xdr:colOff>257175</xdr:colOff>
                    <xdr:row>14</xdr:row>
                    <xdr:rowOff>219075</xdr:rowOff>
                  </to>
                </anchor>
              </controlPr>
            </control>
          </mc:Choice>
        </mc:AlternateContent>
        <mc:AlternateContent xmlns:mc="http://schemas.openxmlformats.org/markup-compatibility/2006">
          <mc:Choice Requires="x14">
            <control shapeId="7214" r:id="rId9" name="Drop Down 46">
              <controlPr defaultSize="0" autoLine="0" autoPict="0">
                <anchor moveWithCells="1">
                  <from>
                    <xdr:col>24</xdr:col>
                    <xdr:colOff>28575</xdr:colOff>
                    <xdr:row>15</xdr:row>
                    <xdr:rowOff>28575</xdr:rowOff>
                  </from>
                  <to>
                    <xdr:col>26</xdr:col>
                    <xdr:colOff>257175</xdr:colOff>
                    <xdr:row>15</xdr:row>
                    <xdr:rowOff>219075</xdr:rowOff>
                  </to>
                </anchor>
              </controlPr>
            </control>
          </mc:Choice>
        </mc:AlternateContent>
        <mc:AlternateContent xmlns:mc="http://schemas.openxmlformats.org/markup-compatibility/2006">
          <mc:Choice Requires="x14">
            <control shapeId="7215" r:id="rId10" name="Drop Down 47">
              <controlPr defaultSize="0" autoLine="0" autoPict="0">
                <anchor moveWithCells="1">
                  <from>
                    <xdr:col>24</xdr:col>
                    <xdr:colOff>28575</xdr:colOff>
                    <xdr:row>16</xdr:row>
                    <xdr:rowOff>28575</xdr:rowOff>
                  </from>
                  <to>
                    <xdr:col>26</xdr:col>
                    <xdr:colOff>257175</xdr:colOff>
                    <xdr:row>16</xdr:row>
                    <xdr:rowOff>219075</xdr:rowOff>
                  </to>
                </anchor>
              </controlPr>
            </control>
          </mc:Choice>
        </mc:AlternateContent>
        <mc:AlternateContent xmlns:mc="http://schemas.openxmlformats.org/markup-compatibility/2006">
          <mc:Choice Requires="x14">
            <control shapeId="7216" r:id="rId11" name="Drop Down 48">
              <controlPr defaultSize="0" autoLine="0" autoPict="0">
                <anchor moveWithCells="1">
                  <from>
                    <xdr:col>24</xdr:col>
                    <xdr:colOff>28575</xdr:colOff>
                    <xdr:row>17</xdr:row>
                    <xdr:rowOff>28575</xdr:rowOff>
                  </from>
                  <to>
                    <xdr:col>26</xdr:col>
                    <xdr:colOff>257175</xdr:colOff>
                    <xdr:row>17</xdr:row>
                    <xdr:rowOff>219075</xdr:rowOff>
                  </to>
                </anchor>
              </controlPr>
            </control>
          </mc:Choice>
        </mc:AlternateContent>
        <mc:AlternateContent xmlns:mc="http://schemas.openxmlformats.org/markup-compatibility/2006">
          <mc:Choice Requires="x14">
            <control shapeId="7217" r:id="rId12" name="Drop Down 49">
              <controlPr defaultSize="0" autoLine="0" autoPict="0">
                <anchor moveWithCells="1">
                  <from>
                    <xdr:col>24</xdr:col>
                    <xdr:colOff>28575</xdr:colOff>
                    <xdr:row>18</xdr:row>
                    <xdr:rowOff>28575</xdr:rowOff>
                  </from>
                  <to>
                    <xdr:col>26</xdr:col>
                    <xdr:colOff>257175</xdr:colOff>
                    <xdr:row>18</xdr:row>
                    <xdr:rowOff>219075</xdr:rowOff>
                  </to>
                </anchor>
              </controlPr>
            </control>
          </mc:Choice>
        </mc:AlternateContent>
        <mc:AlternateContent xmlns:mc="http://schemas.openxmlformats.org/markup-compatibility/2006">
          <mc:Choice Requires="x14">
            <control shapeId="7218" r:id="rId13" name="Drop Down 50">
              <controlPr defaultSize="0" autoLine="0" autoPict="0">
                <anchor moveWithCells="1">
                  <from>
                    <xdr:col>24</xdr:col>
                    <xdr:colOff>28575</xdr:colOff>
                    <xdr:row>19</xdr:row>
                    <xdr:rowOff>28575</xdr:rowOff>
                  </from>
                  <to>
                    <xdr:col>26</xdr:col>
                    <xdr:colOff>257175</xdr:colOff>
                    <xdr:row>19</xdr:row>
                    <xdr:rowOff>219075</xdr:rowOff>
                  </to>
                </anchor>
              </controlPr>
            </control>
          </mc:Choice>
        </mc:AlternateContent>
        <mc:AlternateContent xmlns:mc="http://schemas.openxmlformats.org/markup-compatibility/2006">
          <mc:Choice Requires="x14">
            <control shapeId="7219" r:id="rId14" name="Drop Down 51">
              <controlPr defaultSize="0" autoLine="0" autoPict="0">
                <anchor moveWithCells="1">
                  <from>
                    <xdr:col>24</xdr:col>
                    <xdr:colOff>28575</xdr:colOff>
                    <xdr:row>20</xdr:row>
                    <xdr:rowOff>28575</xdr:rowOff>
                  </from>
                  <to>
                    <xdr:col>26</xdr:col>
                    <xdr:colOff>257175</xdr:colOff>
                    <xdr:row>20</xdr:row>
                    <xdr:rowOff>219075</xdr:rowOff>
                  </to>
                </anchor>
              </controlPr>
            </control>
          </mc:Choice>
        </mc:AlternateContent>
        <mc:AlternateContent xmlns:mc="http://schemas.openxmlformats.org/markup-compatibility/2006">
          <mc:Choice Requires="x14">
            <control shapeId="7220" r:id="rId15" name="Drop Down 52">
              <controlPr defaultSize="0" autoLine="0" autoPict="0">
                <anchor moveWithCells="1">
                  <from>
                    <xdr:col>24</xdr:col>
                    <xdr:colOff>28575</xdr:colOff>
                    <xdr:row>21</xdr:row>
                    <xdr:rowOff>28575</xdr:rowOff>
                  </from>
                  <to>
                    <xdr:col>26</xdr:col>
                    <xdr:colOff>257175</xdr:colOff>
                    <xdr:row>21</xdr:row>
                    <xdr:rowOff>219075</xdr:rowOff>
                  </to>
                </anchor>
              </controlPr>
            </control>
          </mc:Choice>
        </mc:AlternateContent>
        <mc:AlternateContent xmlns:mc="http://schemas.openxmlformats.org/markup-compatibility/2006">
          <mc:Choice Requires="x14">
            <control shapeId="7221" r:id="rId16" name="Drop Down 53">
              <controlPr defaultSize="0" autoLine="0" autoPict="0">
                <anchor moveWithCells="1">
                  <from>
                    <xdr:col>24</xdr:col>
                    <xdr:colOff>28575</xdr:colOff>
                    <xdr:row>22</xdr:row>
                    <xdr:rowOff>28575</xdr:rowOff>
                  </from>
                  <to>
                    <xdr:col>26</xdr:col>
                    <xdr:colOff>257175</xdr:colOff>
                    <xdr:row>22</xdr:row>
                    <xdr:rowOff>219075</xdr:rowOff>
                  </to>
                </anchor>
              </controlPr>
            </control>
          </mc:Choice>
        </mc:AlternateContent>
        <mc:AlternateContent xmlns:mc="http://schemas.openxmlformats.org/markup-compatibility/2006">
          <mc:Choice Requires="x14">
            <control shapeId="7222" r:id="rId17" name="Drop Down 54">
              <controlPr defaultSize="0" autoLine="0" autoPict="0">
                <anchor moveWithCells="1">
                  <from>
                    <xdr:col>24</xdr:col>
                    <xdr:colOff>28575</xdr:colOff>
                    <xdr:row>23</xdr:row>
                    <xdr:rowOff>28575</xdr:rowOff>
                  </from>
                  <to>
                    <xdr:col>26</xdr:col>
                    <xdr:colOff>257175</xdr:colOff>
                    <xdr:row>23</xdr:row>
                    <xdr:rowOff>219075</xdr:rowOff>
                  </to>
                </anchor>
              </controlPr>
            </control>
          </mc:Choice>
        </mc:AlternateContent>
        <mc:AlternateContent xmlns:mc="http://schemas.openxmlformats.org/markup-compatibility/2006">
          <mc:Choice Requires="x14">
            <control shapeId="7223" r:id="rId18" name="Drop Down 55">
              <controlPr defaultSize="0" autoLine="0" autoPict="0">
                <anchor moveWithCells="1">
                  <from>
                    <xdr:col>24</xdr:col>
                    <xdr:colOff>28575</xdr:colOff>
                    <xdr:row>24</xdr:row>
                    <xdr:rowOff>28575</xdr:rowOff>
                  </from>
                  <to>
                    <xdr:col>26</xdr:col>
                    <xdr:colOff>257175</xdr:colOff>
                    <xdr:row>24</xdr:row>
                    <xdr:rowOff>219075</xdr:rowOff>
                  </to>
                </anchor>
              </controlPr>
            </control>
          </mc:Choice>
        </mc:AlternateContent>
        <mc:AlternateContent xmlns:mc="http://schemas.openxmlformats.org/markup-compatibility/2006">
          <mc:Choice Requires="x14">
            <control shapeId="7224" r:id="rId19" name="Drop Down 56">
              <controlPr defaultSize="0" autoLine="0" autoPict="0">
                <anchor moveWithCells="1">
                  <from>
                    <xdr:col>24</xdr:col>
                    <xdr:colOff>28575</xdr:colOff>
                    <xdr:row>25</xdr:row>
                    <xdr:rowOff>28575</xdr:rowOff>
                  </from>
                  <to>
                    <xdr:col>26</xdr:col>
                    <xdr:colOff>257175</xdr:colOff>
                    <xdr:row>25</xdr:row>
                    <xdr:rowOff>219075</xdr:rowOff>
                  </to>
                </anchor>
              </controlPr>
            </control>
          </mc:Choice>
        </mc:AlternateContent>
        <mc:AlternateContent xmlns:mc="http://schemas.openxmlformats.org/markup-compatibility/2006">
          <mc:Choice Requires="x14">
            <control shapeId="7225" r:id="rId20" name="Drop Down 57">
              <controlPr defaultSize="0" autoLine="0" autoPict="0">
                <anchor moveWithCells="1">
                  <from>
                    <xdr:col>24</xdr:col>
                    <xdr:colOff>28575</xdr:colOff>
                    <xdr:row>26</xdr:row>
                    <xdr:rowOff>28575</xdr:rowOff>
                  </from>
                  <to>
                    <xdr:col>26</xdr:col>
                    <xdr:colOff>257175</xdr:colOff>
                    <xdr:row>26</xdr:row>
                    <xdr:rowOff>219075</xdr:rowOff>
                  </to>
                </anchor>
              </controlPr>
            </control>
          </mc:Choice>
        </mc:AlternateContent>
        <mc:AlternateContent xmlns:mc="http://schemas.openxmlformats.org/markup-compatibility/2006">
          <mc:Choice Requires="x14">
            <control shapeId="7226" r:id="rId21" name="Drop Down 58">
              <controlPr defaultSize="0" autoLine="0" autoPict="0">
                <anchor moveWithCells="1">
                  <from>
                    <xdr:col>24</xdr:col>
                    <xdr:colOff>28575</xdr:colOff>
                    <xdr:row>27</xdr:row>
                    <xdr:rowOff>28575</xdr:rowOff>
                  </from>
                  <to>
                    <xdr:col>26</xdr:col>
                    <xdr:colOff>257175</xdr:colOff>
                    <xdr:row>27</xdr:row>
                    <xdr:rowOff>219075</xdr:rowOff>
                  </to>
                </anchor>
              </controlPr>
            </control>
          </mc:Choice>
        </mc:AlternateContent>
        <mc:AlternateContent xmlns:mc="http://schemas.openxmlformats.org/markup-compatibility/2006">
          <mc:Choice Requires="x14">
            <control shapeId="7227" r:id="rId22" name="Drop Down 59">
              <controlPr defaultSize="0" autoLine="0" autoPict="0">
                <anchor moveWithCells="1">
                  <from>
                    <xdr:col>24</xdr:col>
                    <xdr:colOff>28575</xdr:colOff>
                    <xdr:row>28</xdr:row>
                    <xdr:rowOff>28575</xdr:rowOff>
                  </from>
                  <to>
                    <xdr:col>26</xdr:col>
                    <xdr:colOff>257175</xdr:colOff>
                    <xdr:row>28</xdr:row>
                    <xdr:rowOff>219075</xdr:rowOff>
                  </to>
                </anchor>
              </controlPr>
            </control>
          </mc:Choice>
        </mc:AlternateContent>
        <mc:AlternateContent xmlns:mc="http://schemas.openxmlformats.org/markup-compatibility/2006">
          <mc:Choice Requires="x14">
            <control shapeId="7228" r:id="rId23" name="Drop Down 60">
              <controlPr defaultSize="0" autoLine="0" autoPict="0">
                <anchor moveWithCells="1">
                  <from>
                    <xdr:col>24</xdr:col>
                    <xdr:colOff>28575</xdr:colOff>
                    <xdr:row>29</xdr:row>
                    <xdr:rowOff>28575</xdr:rowOff>
                  </from>
                  <to>
                    <xdr:col>26</xdr:col>
                    <xdr:colOff>257175</xdr:colOff>
                    <xdr:row>29</xdr:row>
                    <xdr:rowOff>219075</xdr:rowOff>
                  </to>
                </anchor>
              </controlPr>
            </control>
          </mc:Choice>
        </mc:AlternateContent>
        <mc:AlternateContent xmlns:mc="http://schemas.openxmlformats.org/markup-compatibility/2006">
          <mc:Choice Requires="x14">
            <control shapeId="7290" r:id="rId24" name="Drop Down 122">
              <controlPr defaultSize="0" autoLine="0" autoPict="0">
                <anchor moveWithCells="1" sizeWithCells="1">
                  <from>
                    <xdr:col>17</xdr:col>
                    <xdr:colOff>190500</xdr:colOff>
                    <xdr:row>36</xdr:row>
                    <xdr:rowOff>9525</xdr:rowOff>
                  </from>
                  <to>
                    <xdr:col>27</xdr:col>
                    <xdr:colOff>0</xdr:colOff>
                    <xdr:row>36</xdr:row>
                    <xdr:rowOff>238125</xdr:rowOff>
                  </to>
                </anchor>
              </controlPr>
            </control>
          </mc:Choice>
        </mc:AlternateContent>
        <mc:AlternateContent xmlns:mc="http://schemas.openxmlformats.org/markup-compatibility/2006">
          <mc:Choice Requires="x14">
            <control shapeId="7291" r:id="rId25" name="Drop Down 123">
              <controlPr defaultSize="0" autoLine="0" autoPict="0">
                <anchor moveWithCells="1" sizeWithCells="1">
                  <from>
                    <xdr:col>5</xdr:col>
                    <xdr:colOff>9525</xdr:colOff>
                    <xdr:row>36</xdr:row>
                    <xdr:rowOff>9525</xdr:rowOff>
                  </from>
                  <to>
                    <xdr:col>12</xdr:col>
                    <xdr:colOff>9525</xdr:colOff>
                    <xdr:row>36</xdr:row>
                    <xdr:rowOff>238125</xdr:rowOff>
                  </to>
                </anchor>
              </controlPr>
            </control>
          </mc:Choice>
        </mc:AlternateContent>
        <mc:AlternateContent xmlns:mc="http://schemas.openxmlformats.org/markup-compatibility/2006">
          <mc:Choice Requires="x14">
            <control shapeId="7292" r:id="rId26" name="Drop Down 124">
              <controlPr defaultSize="0" autoLine="0" autoPict="0">
                <anchor moveWithCells="1" sizeWithCells="1">
                  <from>
                    <xdr:col>12</xdr:col>
                    <xdr:colOff>38100</xdr:colOff>
                    <xdr:row>36</xdr:row>
                    <xdr:rowOff>9525</xdr:rowOff>
                  </from>
                  <to>
                    <xdr:col>17</xdr:col>
                    <xdr:colOff>161925</xdr:colOff>
                    <xdr:row>36</xdr:row>
                    <xdr:rowOff>238125</xdr:rowOff>
                  </to>
                </anchor>
              </controlPr>
            </control>
          </mc:Choice>
        </mc:AlternateContent>
        <mc:AlternateContent xmlns:mc="http://schemas.openxmlformats.org/markup-compatibility/2006">
          <mc:Choice Requires="x14">
            <control shapeId="7293" r:id="rId27" name="Drop Down 125">
              <controlPr defaultSize="0" autoLine="0" autoPict="0">
                <anchor moveWithCells="1" sizeWithCells="1">
                  <from>
                    <xdr:col>17</xdr:col>
                    <xdr:colOff>190500</xdr:colOff>
                    <xdr:row>37</xdr:row>
                    <xdr:rowOff>9525</xdr:rowOff>
                  </from>
                  <to>
                    <xdr:col>27</xdr:col>
                    <xdr:colOff>0</xdr:colOff>
                    <xdr:row>37</xdr:row>
                    <xdr:rowOff>238125</xdr:rowOff>
                  </to>
                </anchor>
              </controlPr>
            </control>
          </mc:Choice>
        </mc:AlternateContent>
        <mc:AlternateContent xmlns:mc="http://schemas.openxmlformats.org/markup-compatibility/2006">
          <mc:Choice Requires="x14">
            <control shapeId="7294" r:id="rId28" name="Drop Down 126">
              <controlPr defaultSize="0" autoLine="0" autoPict="0">
                <anchor moveWithCells="1" sizeWithCells="1">
                  <from>
                    <xdr:col>5</xdr:col>
                    <xdr:colOff>9525</xdr:colOff>
                    <xdr:row>37</xdr:row>
                    <xdr:rowOff>9525</xdr:rowOff>
                  </from>
                  <to>
                    <xdr:col>12</xdr:col>
                    <xdr:colOff>9525</xdr:colOff>
                    <xdr:row>37</xdr:row>
                    <xdr:rowOff>238125</xdr:rowOff>
                  </to>
                </anchor>
              </controlPr>
            </control>
          </mc:Choice>
        </mc:AlternateContent>
        <mc:AlternateContent xmlns:mc="http://schemas.openxmlformats.org/markup-compatibility/2006">
          <mc:Choice Requires="x14">
            <control shapeId="7295" r:id="rId29" name="Drop Down 127">
              <controlPr defaultSize="0" autoLine="0" autoPict="0">
                <anchor moveWithCells="1" sizeWithCells="1">
                  <from>
                    <xdr:col>12</xdr:col>
                    <xdr:colOff>38100</xdr:colOff>
                    <xdr:row>37</xdr:row>
                    <xdr:rowOff>9525</xdr:rowOff>
                  </from>
                  <to>
                    <xdr:col>17</xdr:col>
                    <xdr:colOff>161925</xdr:colOff>
                    <xdr:row>37</xdr:row>
                    <xdr:rowOff>238125</xdr:rowOff>
                  </to>
                </anchor>
              </controlPr>
            </control>
          </mc:Choice>
        </mc:AlternateContent>
        <mc:AlternateContent xmlns:mc="http://schemas.openxmlformats.org/markup-compatibility/2006">
          <mc:Choice Requires="x14">
            <control shapeId="7296" r:id="rId30" name="Drop Down 128">
              <controlPr defaultSize="0" autoLine="0" autoPict="0">
                <anchor moveWithCells="1" sizeWithCells="1">
                  <from>
                    <xdr:col>17</xdr:col>
                    <xdr:colOff>190500</xdr:colOff>
                    <xdr:row>38</xdr:row>
                    <xdr:rowOff>9525</xdr:rowOff>
                  </from>
                  <to>
                    <xdr:col>27</xdr:col>
                    <xdr:colOff>0</xdr:colOff>
                    <xdr:row>38</xdr:row>
                    <xdr:rowOff>238125</xdr:rowOff>
                  </to>
                </anchor>
              </controlPr>
            </control>
          </mc:Choice>
        </mc:AlternateContent>
        <mc:AlternateContent xmlns:mc="http://schemas.openxmlformats.org/markup-compatibility/2006">
          <mc:Choice Requires="x14">
            <control shapeId="7297" r:id="rId31" name="Drop Down 129">
              <controlPr defaultSize="0" autoLine="0" autoPict="0">
                <anchor moveWithCells="1" sizeWithCells="1">
                  <from>
                    <xdr:col>5</xdr:col>
                    <xdr:colOff>9525</xdr:colOff>
                    <xdr:row>38</xdr:row>
                    <xdr:rowOff>9525</xdr:rowOff>
                  </from>
                  <to>
                    <xdr:col>12</xdr:col>
                    <xdr:colOff>9525</xdr:colOff>
                    <xdr:row>38</xdr:row>
                    <xdr:rowOff>238125</xdr:rowOff>
                  </to>
                </anchor>
              </controlPr>
            </control>
          </mc:Choice>
        </mc:AlternateContent>
        <mc:AlternateContent xmlns:mc="http://schemas.openxmlformats.org/markup-compatibility/2006">
          <mc:Choice Requires="x14">
            <control shapeId="7298" r:id="rId32" name="Drop Down 130">
              <controlPr defaultSize="0" autoLine="0" autoPict="0">
                <anchor moveWithCells="1" sizeWithCells="1">
                  <from>
                    <xdr:col>12</xdr:col>
                    <xdr:colOff>38100</xdr:colOff>
                    <xdr:row>38</xdr:row>
                    <xdr:rowOff>9525</xdr:rowOff>
                  </from>
                  <to>
                    <xdr:col>17</xdr:col>
                    <xdr:colOff>161925</xdr:colOff>
                    <xdr:row>38</xdr:row>
                    <xdr:rowOff>238125</xdr:rowOff>
                  </to>
                </anchor>
              </controlPr>
            </control>
          </mc:Choice>
        </mc:AlternateContent>
        <mc:AlternateContent xmlns:mc="http://schemas.openxmlformats.org/markup-compatibility/2006">
          <mc:Choice Requires="x14">
            <control shapeId="7299" r:id="rId33" name="Drop Down 131">
              <controlPr defaultSize="0" autoLine="0" autoPict="0">
                <anchor moveWithCells="1" sizeWithCells="1">
                  <from>
                    <xdr:col>17</xdr:col>
                    <xdr:colOff>190500</xdr:colOff>
                    <xdr:row>39</xdr:row>
                    <xdr:rowOff>9525</xdr:rowOff>
                  </from>
                  <to>
                    <xdr:col>27</xdr:col>
                    <xdr:colOff>0</xdr:colOff>
                    <xdr:row>39</xdr:row>
                    <xdr:rowOff>238125</xdr:rowOff>
                  </to>
                </anchor>
              </controlPr>
            </control>
          </mc:Choice>
        </mc:AlternateContent>
        <mc:AlternateContent xmlns:mc="http://schemas.openxmlformats.org/markup-compatibility/2006">
          <mc:Choice Requires="x14">
            <control shapeId="7300" r:id="rId34" name="Drop Down 132">
              <controlPr defaultSize="0" autoLine="0" autoPict="0">
                <anchor moveWithCells="1" sizeWithCells="1">
                  <from>
                    <xdr:col>5</xdr:col>
                    <xdr:colOff>9525</xdr:colOff>
                    <xdr:row>39</xdr:row>
                    <xdr:rowOff>9525</xdr:rowOff>
                  </from>
                  <to>
                    <xdr:col>12</xdr:col>
                    <xdr:colOff>9525</xdr:colOff>
                    <xdr:row>39</xdr:row>
                    <xdr:rowOff>238125</xdr:rowOff>
                  </to>
                </anchor>
              </controlPr>
            </control>
          </mc:Choice>
        </mc:AlternateContent>
        <mc:AlternateContent xmlns:mc="http://schemas.openxmlformats.org/markup-compatibility/2006">
          <mc:Choice Requires="x14">
            <control shapeId="7301" r:id="rId35" name="Drop Down 133">
              <controlPr defaultSize="0" autoLine="0" autoPict="0">
                <anchor moveWithCells="1" sizeWithCells="1">
                  <from>
                    <xdr:col>12</xdr:col>
                    <xdr:colOff>38100</xdr:colOff>
                    <xdr:row>39</xdr:row>
                    <xdr:rowOff>9525</xdr:rowOff>
                  </from>
                  <to>
                    <xdr:col>17</xdr:col>
                    <xdr:colOff>161925</xdr:colOff>
                    <xdr:row>39</xdr:row>
                    <xdr:rowOff>238125</xdr:rowOff>
                  </to>
                </anchor>
              </controlPr>
            </control>
          </mc:Choice>
        </mc:AlternateContent>
        <mc:AlternateContent xmlns:mc="http://schemas.openxmlformats.org/markup-compatibility/2006">
          <mc:Choice Requires="x14">
            <control shapeId="7287" r:id="rId36" name="Drop Down 119">
              <controlPr defaultSize="0" autoLine="0" autoPict="0">
                <anchor moveWithCells="1" sizeWithCells="1">
                  <from>
                    <xdr:col>17</xdr:col>
                    <xdr:colOff>190500</xdr:colOff>
                    <xdr:row>35</xdr:row>
                    <xdr:rowOff>9525</xdr:rowOff>
                  </from>
                  <to>
                    <xdr:col>26</xdr:col>
                    <xdr:colOff>247650</xdr:colOff>
                    <xdr:row>35</xdr:row>
                    <xdr:rowOff>238125</xdr:rowOff>
                  </to>
                </anchor>
              </controlPr>
            </control>
          </mc:Choice>
        </mc:AlternateContent>
        <mc:AlternateContent xmlns:mc="http://schemas.openxmlformats.org/markup-compatibility/2006">
          <mc:Choice Requires="x14">
            <control shapeId="7288" r:id="rId37" name="Drop Down 120">
              <controlPr defaultSize="0" autoLine="0" autoPict="0">
                <anchor moveWithCells="1" sizeWithCells="1">
                  <from>
                    <xdr:col>5</xdr:col>
                    <xdr:colOff>9525</xdr:colOff>
                    <xdr:row>35</xdr:row>
                    <xdr:rowOff>9525</xdr:rowOff>
                  </from>
                  <to>
                    <xdr:col>12</xdr:col>
                    <xdr:colOff>9525</xdr:colOff>
                    <xdr:row>35</xdr:row>
                    <xdr:rowOff>238125</xdr:rowOff>
                  </to>
                </anchor>
              </controlPr>
            </control>
          </mc:Choice>
        </mc:AlternateContent>
        <mc:AlternateContent xmlns:mc="http://schemas.openxmlformats.org/markup-compatibility/2006">
          <mc:Choice Requires="x14">
            <control shapeId="7289" r:id="rId38" name="Drop Down 121">
              <controlPr defaultSize="0" autoLine="0" autoPict="0">
                <anchor moveWithCells="1" sizeWithCells="1">
                  <from>
                    <xdr:col>12</xdr:col>
                    <xdr:colOff>38100</xdr:colOff>
                    <xdr:row>35</xdr:row>
                    <xdr:rowOff>9525</xdr:rowOff>
                  </from>
                  <to>
                    <xdr:col>17</xdr:col>
                    <xdr:colOff>161925</xdr:colOff>
                    <xdr:row>35</xdr:row>
                    <xdr:rowOff>238125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1"/>
    <pageSetUpPr fitToPage="1"/>
  </sheetPr>
  <dimension ref="B1:AV151"/>
  <sheetViews>
    <sheetView showGridLines="0" topLeftCell="A85" zoomScaleNormal="100" zoomScaleSheetLayoutView="90" workbookViewId="0">
      <selection activeCell="AK103" sqref="AK103:AN103"/>
    </sheetView>
  </sheetViews>
  <sheetFormatPr defaultColWidth="8.85546875" defaultRowHeight="12.75" x14ac:dyDescent="0.2"/>
  <cols>
    <col min="1" max="2" width="0.7109375" customWidth="1"/>
    <col min="3" max="4" width="1.42578125" customWidth="1"/>
    <col min="5" max="27" width="3.7109375" customWidth="1"/>
    <col min="28" max="29" width="4.42578125" customWidth="1"/>
    <col min="30" max="34" width="4.28515625" customWidth="1"/>
    <col min="35" max="39" width="3.7109375" customWidth="1"/>
    <col min="40" max="42" width="7.28515625" customWidth="1"/>
    <col min="43" max="46" width="3.7109375" customWidth="1"/>
    <col min="47" max="47" width="2.28515625" customWidth="1"/>
    <col min="48" max="48" width="0.7109375" customWidth="1"/>
    <col min="49" max="53" width="3.7109375" customWidth="1"/>
  </cols>
  <sheetData>
    <row r="1" spans="2:48" ht="3.75" customHeight="1" thickBot="1" x14ac:dyDescent="0.25"/>
    <row r="2" spans="2:48" ht="5.0999999999999996" customHeight="1" thickBot="1" x14ac:dyDescent="0.25">
      <c r="B2" s="11"/>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12"/>
    </row>
    <row r="3" spans="2:48" x14ac:dyDescent="0.2">
      <c r="B3" s="10"/>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7" t="str">
        <f>'Project Data'!R3</f>
        <v xml:space="preserve">OSP Budget Revision Date: </v>
      </c>
      <c r="AR3" s="675">
        <f>Var_SpreadsheetRevisionDate</f>
        <v>46094</v>
      </c>
      <c r="AS3" s="675"/>
      <c r="AT3" s="675"/>
      <c r="AU3" s="676"/>
      <c r="AV3" s="10"/>
    </row>
    <row r="4" spans="2:48" x14ac:dyDescent="0.2">
      <c r="B4" s="10"/>
      <c r="C4" s="558" t="s">
        <v>226</v>
      </c>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559"/>
      <c r="AR4" s="559"/>
      <c r="AS4" s="559"/>
      <c r="AT4" s="559"/>
      <c r="AU4" s="560"/>
      <c r="AV4" s="10"/>
    </row>
    <row r="5" spans="2:48" x14ac:dyDescent="0.2">
      <c r="B5" s="10"/>
      <c r="C5" s="144"/>
      <c r="D5" s="144"/>
      <c r="E5" s="144"/>
      <c r="F5" s="144"/>
      <c r="G5" s="145" t="s">
        <v>0</v>
      </c>
      <c r="H5" s="144"/>
      <c r="I5" s="144"/>
      <c r="J5" s="144"/>
      <c r="K5" s="144"/>
      <c r="L5" s="144"/>
      <c r="M5" s="144"/>
      <c r="N5" s="144"/>
      <c r="O5" s="144"/>
      <c r="P5" s="144"/>
      <c r="Q5" s="144"/>
      <c r="R5" s="144"/>
      <c r="S5" s="144"/>
      <c r="T5" s="144"/>
      <c r="U5" s="144"/>
      <c r="V5" s="559">
        <f>IF(Data_ProjectStartDate&gt;=Var_EarliestProjectStartDate,TEXT(DATE(YEAR(Data_ProjectStartDate)+3,MONTH(Data_ProjectStartDate),DAY(Data_ProjectStartDate))," mmmm d, yyyy") &amp; " - " &amp; TEXT(DATE(YEAR(Data_ProjectStartDate)+4,MONTH(Data_ProjectStartDate),DAY(Data_ProjectStartDate)-1)," mmmm d, yyyy"),0)</f>
        <v>0</v>
      </c>
      <c r="W5" s="559"/>
      <c r="X5" s="559"/>
      <c r="Y5" s="559"/>
      <c r="Z5" s="559"/>
      <c r="AA5" s="559"/>
      <c r="AB5" s="559"/>
      <c r="AC5" s="559"/>
      <c r="AD5" s="559"/>
      <c r="AE5" s="559"/>
      <c r="AF5" s="559"/>
      <c r="AG5" s="568">
        <f>Data_ProjectTitle</f>
        <v>0</v>
      </c>
      <c r="AH5" s="568"/>
      <c r="AI5" s="568"/>
      <c r="AJ5" s="568"/>
      <c r="AK5" s="568"/>
      <c r="AL5" s="568"/>
      <c r="AM5" s="568"/>
      <c r="AN5" s="568"/>
      <c r="AO5" s="568"/>
      <c r="AP5" s="568"/>
      <c r="AQ5" s="568"/>
      <c r="AR5" s="568"/>
      <c r="AS5" s="568"/>
      <c r="AT5" s="568"/>
      <c r="AU5" s="144"/>
      <c r="AV5" s="10"/>
    </row>
    <row r="6" spans="2:48" x14ac:dyDescent="0.2">
      <c r="B6" s="10"/>
      <c r="C6" s="144"/>
      <c r="D6" s="144"/>
      <c r="E6" s="144"/>
      <c r="F6" s="144"/>
      <c r="G6" s="145" t="s">
        <v>471</v>
      </c>
      <c r="H6" s="144"/>
      <c r="I6" s="144"/>
      <c r="J6" s="144"/>
      <c r="K6" s="144"/>
      <c r="L6" s="144"/>
      <c r="M6" s="144"/>
      <c r="N6" s="144"/>
      <c r="O6" s="144"/>
      <c r="P6" s="144"/>
      <c r="Q6" s="144"/>
      <c r="R6" s="144"/>
      <c r="S6" s="144"/>
      <c r="T6" s="144"/>
      <c r="U6" s="145"/>
      <c r="V6" s="559">
        <f>Data_PIName</f>
        <v>0</v>
      </c>
      <c r="W6" s="559"/>
      <c r="X6" s="559"/>
      <c r="Y6" s="559"/>
      <c r="Z6" s="559"/>
      <c r="AA6" s="559"/>
      <c r="AB6" s="559"/>
      <c r="AC6" s="559"/>
      <c r="AD6" s="559"/>
      <c r="AE6" s="559"/>
      <c r="AF6" s="559"/>
      <c r="AG6" s="568"/>
      <c r="AH6" s="568"/>
      <c r="AI6" s="568"/>
      <c r="AJ6" s="568"/>
      <c r="AK6" s="568"/>
      <c r="AL6" s="568"/>
      <c r="AM6" s="568"/>
      <c r="AN6" s="568"/>
      <c r="AO6" s="568"/>
      <c r="AP6" s="568"/>
      <c r="AQ6" s="568"/>
      <c r="AR6" s="568"/>
      <c r="AS6" s="568"/>
      <c r="AT6" s="568"/>
      <c r="AU6" s="144" t="s">
        <v>167</v>
      </c>
      <c r="AV6" s="10"/>
    </row>
    <row r="7" spans="2:48" x14ac:dyDescent="0.2">
      <c r="B7" s="10"/>
      <c r="C7" s="146"/>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236"/>
      <c r="AE7" s="236"/>
      <c r="AF7" s="236"/>
      <c r="AG7" s="236"/>
      <c r="AH7" s="236"/>
      <c r="AI7" s="236"/>
      <c r="AJ7" s="236"/>
      <c r="AK7" s="236"/>
      <c r="AL7" s="236"/>
      <c r="AM7" s="236"/>
      <c r="AN7" s="236"/>
      <c r="AO7" s="236"/>
      <c r="AP7" s="236"/>
      <c r="AQ7" s="236"/>
      <c r="AR7" s="236"/>
      <c r="AS7" s="236"/>
      <c r="AT7" s="236"/>
      <c r="AU7" s="147"/>
      <c r="AV7" s="10"/>
    </row>
    <row r="8" spans="2:48" x14ac:dyDescent="0.2">
      <c r="B8" s="10"/>
      <c r="C8" s="136"/>
      <c r="D8" s="136"/>
      <c r="E8" s="136"/>
      <c r="F8" s="136"/>
      <c r="G8" s="136"/>
      <c r="H8" s="136"/>
      <c r="I8" s="136"/>
      <c r="J8" s="136"/>
      <c r="K8" s="136"/>
      <c r="L8" s="136"/>
      <c r="M8" s="136"/>
      <c r="N8" s="136"/>
      <c r="O8" s="136"/>
      <c r="P8" s="136"/>
      <c r="Q8" s="136"/>
      <c r="R8" s="570" t="str">
        <f>CONCATENATE("Please note: Post-docs, as exempt employees, must be paid $",Salary_MinimumFLSAPostDoc_Annual_Y4," annually (or $",Salary_MinimumFLSAPostDoc_Academic_Y4," per academic year) in order to meet UWM salary standards.  Please update the post-doc base salary below (indicated in red) to reflect these requirements.")</f>
        <v>Please note: Post-docs, as exempt employees, must be paid $47476 annually (or $38845 per academic year) in order to meet UWM salary standards.  Please update the post-doc base salary below (indicated in red) to reflect these requirements.</v>
      </c>
      <c r="S8" s="570"/>
      <c r="T8" s="570"/>
      <c r="U8" s="570"/>
      <c r="V8" s="570"/>
      <c r="W8" s="570"/>
      <c r="X8" s="570"/>
      <c r="Y8" s="570"/>
      <c r="Z8" s="570"/>
      <c r="AA8" s="570"/>
      <c r="AB8" s="570"/>
      <c r="AC8" s="570"/>
      <c r="AD8" s="570"/>
      <c r="AE8" s="570"/>
      <c r="AF8" s="570"/>
      <c r="AG8" s="570"/>
      <c r="AH8" s="570"/>
      <c r="AI8" s="570"/>
      <c r="AJ8" s="570"/>
      <c r="AK8" s="570"/>
      <c r="AL8" s="570"/>
      <c r="AM8" s="570"/>
      <c r="AN8" s="570"/>
      <c r="AO8" s="570"/>
      <c r="AP8" s="570"/>
      <c r="AQ8" s="570"/>
      <c r="AR8" s="570"/>
      <c r="AS8" s="570"/>
      <c r="AT8" s="570"/>
      <c r="AU8" s="136"/>
      <c r="AV8" s="10"/>
    </row>
    <row r="9" spans="2:48" ht="13.5" thickBot="1" x14ac:dyDescent="0.25">
      <c r="B9" s="10"/>
      <c r="C9" s="136"/>
      <c r="D9" s="141" t="s">
        <v>132</v>
      </c>
      <c r="E9" s="136"/>
      <c r="F9" s="136"/>
      <c r="G9" s="136"/>
      <c r="H9" s="136"/>
      <c r="I9" s="136"/>
      <c r="J9" s="136"/>
      <c r="K9" s="136"/>
      <c r="L9" s="136"/>
      <c r="M9" s="136"/>
      <c r="N9" s="136"/>
      <c r="O9" s="136"/>
      <c r="P9" s="136"/>
      <c r="Q9" s="136"/>
      <c r="R9" s="571"/>
      <c r="S9" s="571"/>
      <c r="T9" s="571"/>
      <c r="U9" s="571"/>
      <c r="V9" s="571"/>
      <c r="W9" s="571"/>
      <c r="X9" s="571"/>
      <c r="Y9" s="571"/>
      <c r="Z9" s="571"/>
      <c r="AA9" s="571"/>
      <c r="AB9" s="571"/>
      <c r="AC9" s="571"/>
      <c r="AD9" s="571"/>
      <c r="AE9" s="571"/>
      <c r="AF9" s="571"/>
      <c r="AG9" s="571"/>
      <c r="AH9" s="571"/>
      <c r="AI9" s="571"/>
      <c r="AJ9" s="571"/>
      <c r="AK9" s="571"/>
      <c r="AL9" s="571"/>
      <c r="AM9" s="571"/>
      <c r="AN9" s="571"/>
      <c r="AO9" s="571"/>
      <c r="AP9" s="571"/>
      <c r="AQ9" s="571"/>
      <c r="AR9" s="571"/>
      <c r="AS9" s="571"/>
      <c r="AT9" s="571"/>
      <c r="AU9" s="136"/>
      <c r="AV9" s="10"/>
    </row>
    <row r="10" spans="2:48" ht="28.5" customHeight="1" thickBot="1" x14ac:dyDescent="0.25">
      <c r="B10" s="10"/>
      <c r="C10" s="136"/>
      <c r="D10" s="136"/>
      <c r="E10" s="136"/>
      <c r="F10" s="561" t="s">
        <v>26</v>
      </c>
      <c r="G10" s="562"/>
      <c r="H10" s="562"/>
      <c r="I10" s="562"/>
      <c r="J10" s="562"/>
      <c r="K10" s="563"/>
      <c r="L10" s="564" t="s">
        <v>27</v>
      </c>
      <c r="M10" s="562"/>
      <c r="N10" s="563"/>
      <c r="O10" s="564" t="s">
        <v>28</v>
      </c>
      <c r="P10" s="562"/>
      <c r="Q10" s="562"/>
      <c r="R10" s="562"/>
      <c r="S10" s="562"/>
      <c r="T10" s="563"/>
      <c r="U10" s="564" t="s">
        <v>29</v>
      </c>
      <c r="V10" s="562"/>
      <c r="W10" s="562"/>
      <c r="X10" s="563"/>
      <c r="Y10" s="564" t="s">
        <v>48</v>
      </c>
      <c r="Z10" s="562"/>
      <c r="AA10" s="563"/>
      <c r="AB10" s="564" t="s">
        <v>30</v>
      </c>
      <c r="AC10" s="563"/>
      <c r="AD10" s="565" t="s">
        <v>49</v>
      </c>
      <c r="AE10" s="566"/>
      <c r="AF10" s="566"/>
      <c r="AG10" s="566" t="s">
        <v>31</v>
      </c>
      <c r="AH10" s="567"/>
      <c r="AI10" s="493" t="s">
        <v>32</v>
      </c>
      <c r="AJ10" s="493"/>
      <c r="AK10" s="493"/>
      <c r="AL10" s="493"/>
      <c r="AM10" s="493" t="s">
        <v>33</v>
      </c>
      <c r="AN10" s="493"/>
      <c r="AO10" s="564" t="s">
        <v>90</v>
      </c>
      <c r="AP10" s="563"/>
      <c r="AQ10" s="493" t="s">
        <v>34</v>
      </c>
      <c r="AR10" s="493"/>
      <c r="AS10" s="493"/>
      <c r="AT10" s="565"/>
      <c r="AU10" s="136"/>
      <c r="AV10" s="10"/>
    </row>
    <row r="11" spans="2:48" ht="18" customHeight="1" thickBot="1" x14ac:dyDescent="0.25">
      <c r="B11" s="10"/>
      <c r="C11" s="136"/>
      <c r="D11" s="136"/>
      <c r="E11" s="148" t="s">
        <v>91</v>
      </c>
      <c r="F11" s="718">
        <f>'Budget Period 1'!F11:K11</f>
        <v>0</v>
      </c>
      <c r="G11" s="719"/>
      <c r="H11" s="719"/>
      <c r="I11" s="719"/>
      <c r="J11" s="719"/>
      <c r="K11" s="720"/>
      <c r="L11" s="733" t="str">
        <f>CHOOSE('Budget Period 1'!L11,"",'Drop-Down_Options'!$B$25,'Drop-Down_Options'!$B$26,'Drop-Down_Options'!$B$27,'Drop-Down_Options'!$B$28)</f>
        <v/>
      </c>
      <c r="M11" s="734"/>
      <c r="N11" s="735"/>
      <c r="O11" s="733" t="str">
        <f>CHOOSE('Budget Period 1'!O11,"",'Drop-Down_Options'!$B$35,'Drop-Down_Options'!$B$36,"Classified","LTE")</f>
        <v/>
      </c>
      <c r="P11" s="734"/>
      <c r="Q11" s="734"/>
      <c r="R11" s="734"/>
      <c r="S11" s="734"/>
      <c r="T11" s="735"/>
      <c r="U11" s="739">
        <f>'Budget Period 3'!U11*(1+IF(L11="PI",Data_SalaryInflationRatePI,Data_SalaryInflationRate))</f>
        <v>0</v>
      </c>
      <c r="V11" s="740"/>
      <c r="W11" s="740"/>
      <c r="X11" s="741"/>
      <c r="Y11" s="112">
        <v>1</v>
      </c>
      <c r="Z11" s="115"/>
      <c r="AA11" s="116" t="str">
        <f t="shared" ref="AA11:AA30" si="0">IF(AND(L11="Post Doc",OR(AND(O11="Academic",U11&lt;Salary_MinimumFLSAPostDoc_Academic_Y4),AND(O11="Annual",U11&lt;Salary_MinimumFLSAPostDoc_Annual_Y4))),1,"")</f>
        <v/>
      </c>
      <c r="AB11" s="550"/>
      <c r="AC11" s="551"/>
      <c r="AD11" s="548"/>
      <c r="AE11" s="549"/>
      <c r="AF11" s="549"/>
      <c r="AG11" s="546">
        <f t="shared" ref="AG11:AG30" si="1">AB11*AD11</f>
        <v>0</v>
      </c>
      <c r="AH11" s="547"/>
      <c r="AI11" s="555">
        <f>(IF(OR('Budget Period 1'!L11&lt;2,'Budget Period 1'!O11&lt;2),0,IF(OR('Budget Period 1'!O11=4,'Budget Period 1'!O11=5),U11*2080/12*AB11*AD11,(U11/(CHOOSE('Budget Period 1'!O11,0,9,12,0,0))*AB11*AD11))))</f>
        <v>0</v>
      </c>
      <c r="AJ11" s="556"/>
      <c r="AK11" s="556"/>
      <c r="AL11" s="557"/>
      <c r="AM11" s="836">
        <f>IF(OR('Budget Period 1'!L11&lt;2,'Budget Period 1'!O11&lt;2),0,IF('Budget Period 1'!L11=4,FringeRate_Y4_PostDoc,CHOOSE('Budget Period 1'!O11,0,FringeRate_Y4_Faculty,FringeRate_Y4_Faculty,FringeRate_Y4_Classified,FringeRate_Y4_LTE)))</f>
        <v>0</v>
      </c>
      <c r="AN11" s="837"/>
      <c r="AO11" s="838">
        <f>AI11*AM11</f>
        <v>0</v>
      </c>
      <c r="AP11" s="839"/>
      <c r="AQ11" s="555">
        <f>AI11+AO11</f>
        <v>0</v>
      </c>
      <c r="AR11" s="556"/>
      <c r="AS11" s="556"/>
      <c r="AT11" s="569"/>
      <c r="AU11" s="136"/>
      <c r="AV11" s="10"/>
    </row>
    <row r="12" spans="2:48" ht="18" customHeight="1" thickBot="1" x14ac:dyDescent="0.25">
      <c r="B12" s="10"/>
      <c r="C12" s="136"/>
      <c r="D12" s="136"/>
      <c r="E12" s="148" t="s">
        <v>92</v>
      </c>
      <c r="F12" s="730">
        <f>'Budget Period 1'!F12:K12</f>
        <v>0</v>
      </c>
      <c r="G12" s="731"/>
      <c r="H12" s="731"/>
      <c r="I12" s="731"/>
      <c r="J12" s="731"/>
      <c r="K12" s="732"/>
      <c r="L12" s="736" t="str">
        <f>CHOOSE('Budget Period 1'!L12,"",'Drop-Down_Options'!$B$25,'Drop-Down_Options'!$B$26,'Drop-Down_Options'!$B$27,'Drop-Down_Options'!$B$28)</f>
        <v/>
      </c>
      <c r="M12" s="737"/>
      <c r="N12" s="738"/>
      <c r="O12" s="736" t="str">
        <f>CHOOSE('Budget Period 1'!O12,"",'Drop-Down_Options'!$B$35,'Drop-Down_Options'!$B$36,"Classified","LTE")</f>
        <v/>
      </c>
      <c r="P12" s="737"/>
      <c r="Q12" s="737"/>
      <c r="R12" s="737"/>
      <c r="S12" s="737"/>
      <c r="T12" s="738"/>
      <c r="U12" s="742">
        <f>'Budget Period 3'!U12*(1+IF(L12="PI",Data_SalaryInflationRatePI,Data_SalaryInflationRate))</f>
        <v>0</v>
      </c>
      <c r="V12" s="743"/>
      <c r="W12" s="743"/>
      <c r="X12" s="744"/>
      <c r="Y12" s="113">
        <v>1</v>
      </c>
      <c r="Z12" s="117"/>
      <c r="AA12" s="116" t="str">
        <f t="shared" si="0"/>
        <v/>
      </c>
      <c r="AB12" s="390"/>
      <c r="AC12" s="392"/>
      <c r="AD12" s="495"/>
      <c r="AE12" s="496"/>
      <c r="AF12" s="496"/>
      <c r="AG12" s="500">
        <f t="shared" si="1"/>
        <v>0</v>
      </c>
      <c r="AH12" s="501"/>
      <c r="AI12" s="483">
        <f>(IF(OR('Budget Period 1'!L12&lt;2,'Budget Period 1'!O12&lt;2),0,IF(OR('Budget Period 1'!O12=4,'Budget Period 1'!O12=5),U12*2080/12*AB12*AD12,(U12/(CHOOSE('Budget Period 1'!O12,0,9,12,0,0))*AB12*AD12))))</f>
        <v>0</v>
      </c>
      <c r="AJ12" s="484"/>
      <c r="AK12" s="484"/>
      <c r="AL12" s="499"/>
      <c r="AM12" s="814">
        <f>IF(OR('Budget Period 1'!L12&lt;2,'Budget Period 1'!O12&lt;2),0,IF('Budget Period 1'!L12=4,FringeRate_Y4_PostDoc,CHOOSE('Budget Period 1'!O12,0,FringeRate_Y4_Faculty,FringeRate_Y4_Faculty,FringeRate_Y4_Classified,FringeRate_Y4_LTE)))</f>
        <v>0</v>
      </c>
      <c r="AN12" s="815"/>
      <c r="AO12" s="832">
        <f t="shared" ref="AO12:AO30" si="2">AI12*AM12</f>
        <v>0</v>
      </c>
      <c r="AP12" s="833"/>
      <c r="AQ12" s="483">
        <f t="shared" ref="AQ12:AQ30" si="3">AI12+AO12</f>
        <v>0</v>
      </c>
      <c r="AR12" s="484"/>
      <c r="AS12" s="484"/>
      <c r="AT12" s="485"/>
      <c r="AU12" s="136"/>
      <c r="AV12" s="10"/>
    </row>
    <row r="13" spans="2:48" ht="18" customHeight="1" thickBot="1" x14ac:dyDescent="0.25">
      <c r="B13" s="10"/>
      <c r="C13" s="136"/>
      <c r="D13" s="136"/>
      <c r="E13" s="148" t="s">
        <v>93</v>
      </c>
      <c r="F13" s="730">
        <f>'Budget Period 1'!F13:K13</f>
        <v>0</v>
      </c>
      <c r="G13" s="731"/>
      <c r="H13" s="731"/>
      <c r="I13" s="731"/>
      <c r="J13" s="731"/>
      <c r="K13" s="732"/>
      <c r="L13" s="736" t="str">
        <f>CHOOSE('Budget Period 1'!L13,"",'Drop-Down_Options'!$B$25,'Drop-Down_Options'!$B$26,'Drop-Down_Options'!$B$27,'Drop-Down_Options'!$B$28)</f>
        <v/>
      </c>
      <c r="M13" s="737"/>
      <c r="N13" s="738"/>
      <c r="O13" s="736" t="str">
        <f>CHOOSE('Budget Period 1'!O13,"",'Drop-Down_Options'!$B$35,'Drop-Down_Options'!$B$36,"Classified","LTE")</f>
        <v/>
      </c>
      <c r="P13" s="834"/>
      <c r="Q13" s="834"/>
      <c r="R13" s="834"/>
      <c r="S13" s="834"/>
      <c r="T13" s="835"/>
      <c r="U13" s="742">
        <f>'Budget Period 3'!U13*(1+IF(L13="PI",Data_SalaryInflationRatePI,Data_SalaryInflationRate))</f>
        <v>0</v>
      </c>
      <c r="V13" s="743"/>
      <c r="W13" s="743"/>
      <c r="X13" s="744"/>
      <c r="Y13" s="113">
        <v>1</v>
      </c>
      <c r="Z13" s="117"/>
      <c r="AA13" s="116" t="str">
        <f t="shared" si="0"/>
        <v/>
      </c>
      <c r="AB13" s="390"/>
      <c r="AC13" s="392"/>
      <c r="AD13" s="495"/>
      <c r="AE13" s="496"/>
      <c r="AF13" s="496"/>
      <c r="AG13" s="500">
        <f t="shared" si="1"/>
        <v>0</v>
      </c>
      <c r="AH13" s="501"/>
      <c r="AI13" s="483">
        <f>(IF(OR('Budget Period 1'!L13&lt;2,'Budget Period 1'!O13&lt;2),0,IF(OR('Budget Period 1'!O13=4,'Budget Period 1'!O13=5),U13*2080/12*AB13*AD13,(U13/(CHOOSE('Budget Period 1'!O13,0,9,12,0,0))*AB13*AD13))))</f>
        <v>0</v>
      </c>
      <c r="AJ13" s="484"/>
      <c r="AK13" s="484"/>
      <c r="AL13" s="499"/>
      <c r="AM13" s="814">
        <f>IF(OR('Budget Period 1'!L13&lt;2,'Budget Period 1'!O13&lt;2),0,IF('Budget Period 1'!L13=4,FringeRate_Y4_PostDoc,CHOOSE('Budget Period 1'!O13,0,FringeRate_Y4_Faculty,FringeRate_Y4_Faculty,FringeRate_Y4_Classified,FringeRate_Y4_LTE)))</f>
        <v>0</v>
      </c>
      <c r="AN13" s="815"/>
      <c r="AO13" s="832">
        <f t="shared" si="2"/>
        <v>0</v>
      </c>
      <c r="AP13" s="833"/>
      <c r="AQ13" s="483">
        <f t="shared" si="3"/>
        <v>0</v>
      </c>
      <c r="AR13" s="484"/>
      <c r="AS13" s="484"/>
      <c r="AT13" s="485"/>
      <c r="AU13" s="136"/>
      <c r="AV13" s="10"/>
    </row>
    <row r="14" spans="2:48" ht="18" customHeight="1" thickBot="1" x14ac:dyDescent="0.25">
      <c r="B14" s="10"/>
      <c r="C14" s="136"/>
      <c r="D14" s="136"/>
      <c r="E14" s="148" t="s">
        <v>94</v>
      </c>
      <c r="F14" s="730">
        <f>'Budget Period 1'!F14:K14</f>
        <v>0</v>
      </c>
      <c r="G14" s="731"/>
      <c r="H14" s="731"/>
      <c r="I14" s="731"/>
      <c r="J14" s="731"/>
      <c r="K14" s="732"/>
      <c r="L14" s="736" t="str">
        <f>CHOOSE('Budget Period 1'!L14,"",'Drop-Down_Options'!$B$25,'Drop-Down_Options'!$B$26,'Drop-Down_Options'!$B$27,'Drop-Down_Options'!$B$28)</f>
        <v/>
      </c>
      <c r="M14" s="737"/>
      <c r="N14" s="738"/>
      <c r="O14" s="736" t="str">
        <f>CHOOSE('Budget Period 1'!O14,"",'Drop-Down_Options'!$B$35,'Drop-Down_Options'!$B$36,"Classified","LTE")</f>
        <v/>
      </c>
      <c r="P14" s="737"/>
      <c r="Q14" s="737"/>
      <c r="R14" s="737"/>
      <c r="S14" s="737"/>
      <c r="T14" s="738"/>
      <c r="U14" s="742">
        <f>'Budget Period 3'!U14*(1+IF(L14="PI",Data_SalaryInflationRatePI,Data_SalaryInflationRate))</f>
        <v>0</v>
      </c>
      <c r="V14" s="743"/>
      <c r="W14" s="743"/>
      <c r="X14" s="744"/>
      <c r="Y14" s="113">
        <v>1</v>
      </c>
      <c r="Z14" s="117"/>
      <c r="AA14" s="116" t="str">
        <f t="shared" si="0"/>
        <v/>
      </c>
      <c r="AB14" s="390"/>
      <c r="AC14" s="392"/>
      <c r="AD14" s="495"/>
      <c r="AE14" s="496"/>
      <c r="AF14" s="496"/>
      <c r="AG14" s="500">
        <f t="shared" si="1"/>
        <v>0</v>
      </c>
      <c r="AH14" s="501"/>
      <c r="AI14" s="483">
        <f>(IF(OR('Budget Period 1'!L14&lt;2,'Budget Period 1'!O14&lt;2),0,IF(OR('Budget Period 1'!O14=4,'Budget Period 1'!O14=5),U14*2080/12*AB14*AD14,(U14/(CHOOSE('Budget Period 1'!O14,0,9,12,0,0))*AB14*AD14))))</f>
        <v>0</v>
      </c>
      <c r="AJ14" s="484"/>
      <c r="AK14" s="484"/>
      <c r="AL14" s="499"/>
      <c r="AM14" s="814">
        <f>IF(OR('Budget Period 1'!L14&lt;2,'Budget Period 1'!O14&lt;2),0,IF('Budget Period 1'!L14=4,FringeRate_Y4_PostDoc,CHOOSE('Budget Period 1'!O14,0,FringeRate_Y4_Faculty,FringeRate_Y4_Faculty,FringeRate_Y4_Classified,FringeRate_Y4_LTE)))</f>
        <v>0</v>
      </c>
      <c r="AN14" s="815"/>
      <c r="AO14" s="832">
        <f t="shared" si="2"/>
        <v>0</v>
      </c>
      <c r="AP14" s="833"/>
      <c r="AQ14" s="483">
        <f t="shared" si="3"/>
        <v>0</v>
      </c>
      <c r="AR14" s="484"/>
      <c r="AS14" s="484"/>
      <c r="AT14" s="485"/>
      <c r="AU14" s="136"/>
      <c r="AV14" s="10"/>
    </row>
    <row r="15" spans="2:48" ht="18" customHeight="1" thickBot="1" x14ac:dyDescent="0.25">
      <c r="B15" s="10"/>
      <c r="C15" s="136"/>
      <c r="D15" s="136"/>
      <c r="E15" s="148" t="s">
        <v>95</v>
      </c>
      <c r="F15" s="730">
        <f>'Budget Period 1'!F15:K15</f>
        <v>0</v>
      </c>
      <c r="G15" s="731"/>
      <c r="H15" s="731"/>
      <c r="I15" s="731"/>
      <c r="J15" s="731"/>
      <c r="K15" s="732"/>
      <c r="L15" s="736" t="str">
        <f>CHOOSE('Budget Period 1'!L15,"",'Drop-Down_Options'!$B$25,'Drop-Down_Options'!$B$26,'Drop-Down_Options'!$B$27,'Drop-Down_Options'!$B$28)</f>
        <v/>
      </c>
      <c r="M15" s="737"/>
      <c r="N15" s="738"/>
      <c r="O15" s="736" t="str">
        <f>CHOOSE('Budget Period 1'!O15,"",'Drop-Down_Options'!$B$35,'Drop-Down_Options'!$B$36,"Classified","LTE")</f>
        <v/>
      </c>
      <c r="P15" s="737"/>
      <c r="Q15" s="737"/>
      <c r="R15" s="737"/>
      <c r="S15" s="737"/>
      <c r="T15" s="738"/>
      <c r="U15" s="742">
        <f>'Budget Period 3'!U15*(1+IF(L15="PI",Data_SalaryInflationRatePI,Data_SalaryInflationRate))</f>
        <v>0</v>
      </c>
      <c r="V15" s="743"/>
      <c r="W15" s="743"/>
      <c r="X15" s="744"/>
      <c r="Y15" s="113">
        <v>1</v>
      </c>
      <c r="Z15" s="117"/>
      <c r="AA15" s="116" t="str">
        <f t="shared" si="0"/>
        <v/>
      </c>
      <c r="AB15" s="390"/>
      <c r="AC15" s="392"/>
      <c r="AD15" s="495"/>
      <c r="AE15" s="496"/>
      <c r="AF15" s="496"/>
      <c r="AG15" s="500">
        <f t="shared" si="1"/>
        <v>0</v>
      </c>
      <c r="AH15" s="501"/>
      <c r="AI15" s="483">
        <f>(IF(OR('Budget Period 1'!L15&lt;2,'Budget Period 1'!O15&lt;2),0,IF(OR('Budget Period 1'!O15=4,'Budget Period 1'!O15=5),U15*2080/12*AB15*AD15,(U15/(CHOOSE('Budget Period 1'!O15,0,9,12,0,0))*AB15*AD15))))</f>
        <v>0</v>
      </c>
      <c r="AJ15" s="484"/>
      <c r="AK15" s="484"/>
      <c r="AL15" s="499"/>
      <c r="AM15" s="814">
        <f>IF(OR('Budget Period 1'!L15&lt;2,'Budget Period 1'!O15&lt;2),0,IF('Budget Period 1'!L15=4,FringeRate_Y4_PostDoc,CHOOSE('Budget Period 1'!O15,0,FringeRate_Y4_Faculty,FringeRate_Y4_Faculty,FringeRate_Y4_Classified,FringeRate_Y4_LTE)))</f>
        <v>0</v>
      </c>
      <c r="AN15" s="815"/>
      <c r="AO15" s="832">
        <f t="shared" si="2"/>
        <v>0</v>
      </c>
      <c r="AP15" s="833"/>
      <c r="AQ15" s="483">
        <f t="shared" si="3"/>
        <v>0</v>
      </c>
      <c r="AR15" s="484"/>
      <c r="AS15" s="484"/>
      <c r="AT15" s="485"/>
      <c r="AU15" s="136"/>
      <c r="AV15" s="10"/>
    </row>
    <row r="16" spans="2:48" ht="18" customHeight="1" thickBot="1" x14ac:dyDescent="0.25">
      <c r="B16" s="10"/>
      <c r="C16" s="136"/>
      <c r="D16" s="136"/>
      <c r="E16" s="148" t="s">
        <v>96</v>
      </c>
      <c r="F16" s="730">
        <f>'Budget Period 1'!F16:K16</f>
        <v>0</v>
      </c>
      <c r="G16" s="731"/>
      <c r="H16" s="731"/>
      <c r="I16" s="731"/>
      <c r="J16" s="731"/>
      <c r="K16" s="732"/>
      <c r="L16" s="736" t="str">
        <f>CHOOSE('Budget Period 1'!L16,"",'Drop-Down_Options'!$B$25,'Drop-Down_Options'!$B$26,'Drop-Down_Options'!$B$27,'Drop-Down_Options'!$B$28)</f>
        <v/>
      </c>
      <c r="M16" s="737"/>
      <c r="N16" s="738"/>
      <c r="O16" s="736" t="str">
        <f>CHOOSE('Budget Period 1'!O16,"",'Drop-Down_Options'!$B$35,'Drop-Down_Options'!$B$36,"Classified","LTE")</f>
        <v/>
      </c>
      <c r="P16" s="737"/>
      <c r="Q16" s="737"/>
      <c r="R16" s="737"/>
      <c r="S16" s="737"/>
      <c r="T16" s="738"/>
      <c r="U16" s="742">
        <f>'Budget Period 3'!U16*(1+IF(L16="PI",Data_SalaryInflationRatePI,Data_SalaryInflationRate))</f>
        <v>0</v>
      </c>
      <c r="V16" s="743"/>
      <c r="W16" s="743"/>
      <c r="X16" s="744"/>
      <c r="Y16" s="113">
        <v>1</v>
      </c>
      <c r="Z16" s="117"/>
      <c r="AA16" s="116" t="str">
        <f t="shared" si="0"/>
        <v/>
      </c>
      <c r="AB16" s="390"/>
      <c r="AC16" s="392"/>
      <c r="AD16" s="495"/>
      <c r="AE16" s="496"/>
      <c r="AF16" s="496"/>
      <c r="AG16" s="500">
        <f t="shared" si="1"/>
        <v>0</v>
      </c>
      <c r="AH16" s="501"/>
      <c r="AI16" s="483">
        <f>(IF(OR('Budget Period 1'!L16&lt;2,'Budget Period 1'!O16&lt;2),0,IF(OR('Budget Period 1'!O16=4,'Budget Period 1'!O16=5),U16*2080/12*AB16*AD16,(U16/(CHOOSE('Budget Period 1'!O16,0,9,12,0,0))*AB16*AD16))))</f>
        <v>0</v>
      </c>
      <c r="AJ16" s="484"/>
      <c r="AK16" s="484"/>
      <c r="AL16" s="499"/>
      <c r="AM16" s="814">
        <f>IF(OR('Budget Period 1'!L16&lt;2,'Budget Period 1'!O16&lt;2),0,IF('Budget Period 1'!L16=4,FringeRate_Y4_PostDoc,CHOOSE('Budget Period 1'!O16,0,FringeRate_Y4_Faculty,FringeRate_Y4_Faculty,FringeRate_Y4_Classified,FringeRate_Y4_LTE)))</f>
        <v>0</v>
      </c>
      <c r="AN16" s="815"/>
      <c r="AO16" s="832">
        <f t="shared" si="2"/>
        <v>0</v>
      </c>
      <c r="AP16" s="833"/>
      <c r="AQ16" s="483">
        <f t="shared" si="3"/>
        <v>0</v>
      </c>
      <c r="AR16" s="484"/>
      <c r="AS16" s="484"/>
      <c r="AT16" s="485"/>
      <c r="AU16" s="136"/>
      <c r="AV16" s="10"/>
    </row>
    <row r="17" spans="2:48" ht="18" customHeight="1" thickBot="1" x14ac:dyDescent="0.25">
      <c r="B17" s="10"/>
      <c r="C17" s="136"/>
      <c r="D17" s="136"/>
      <c r="E17" s="148" t="s">
        <v>97</v>
      </c>
      <c r="F17" s="730">
        <f>'Budget Period 1'!F17:K17</f>
        <v>0</v>
      </c>
      <c r="G17" s="731"/>
      <c r="H17" s="731"/>
      <c r="I17" s="731"/>
      <c r="J17" s="731"/>
      <c r="K17" s="732"/>
      <c r="L17" s="736" t="str">
        <f>CHOOSE('Budget Period 1'!L17,"",'Drop-Down_Options'!$B$25,'Drop-Down_Options'!$B$26,'Drop-Down_Options'!$B$27,'Drop-Down_Options'!$B$28)</f>
        <v/>
      </c>
      <c r="M17" s="737"/>
      <c r="N17" s="738"/>
      <c r="O17" s="736" t="str">
        <f>CHOOSE('Budget Period 1'!O17,"",'Drop-Down_Options'!$B$35,'Drop-Down_Options'!$B$36,"Classified","LTE")</f>
        <v/>
      </c>
      <c r="P17" s="737"/>
      <c r="Q17" s="737"/>
      <c r="R17" s="737"/>
      <c r="S17" s="737"/>
      <c r="T17" s="738"/>
      <c r="U17" s="742">
        <f>'Budget Period 3'!U17*(1+IF(L17="PI",Data_SalaryInflationRatePI,Data_SalaryInflationRate))</f>
        <v>0</v>
      </c>
      <c r="V17" s="743"/>
      <c r="W17" s="743"/>
      <c r="X17" s="744"/>
      <c r="Y17" s="113">
        <v>1</v>
      </c>
      <c r="Z17" s="117"/>
      <c r="AA17" s="116" t="str">
        <f t="shared" si="0"/>
        <v/>
      </c>
      <c r="AB17" s="390"/>
      <c r="AC17" s="392"/>
      <c r="AD17" s="495"/>
      <c r="AE17" s="496"/>
      <c r="AF17" s="496"/>
      <c r="AG17" s="500">
        <f t="shared" si="1"/>
        <v>0</v>
      </c>
      <c r="AH17" s="501"/>
      <c r="AI17" s="483">
        <f>(IF(OR('Budget Period 1'!L17&lt;2,'Budget Period 1'!O17&lt;2),0,IF(OR('Budget Period 1'!O17=4,'Budget Period 1'!O17=5),U17*2080/12*AB17*AD17,(U17/(CHOOSE('Budget Period 1'!O17,0,9,12,0,0))*AB17*AD17))))</f>
        <v>0</v>
      </c>
      <c r="AJ17" s="484"/>
      <c r="AK17" s="484"/>
      <c r="AL17" s="499"/>
      <c r="AM17" s="814">
        <f>IF(OR('Budget Period 1'!L17&lt;2,'Budget Period 1'!O17&lt;2),0,IF('Budget Period 1'!L17=4,FringeRate_Y4_PostDoc,CHOOSE('Budget Period 1'!O17,0,FringeRate_Y4_Faculty,FringeRate_Y4_Faculty,FringeRate_Y4_Classified,FringeRate_Y4_LTE)))</f>
        <v>0</v>
      </c>
      <c r="AN17" s="815"/>
      <c r="AO17" s="832">
        <f t="shared" si="2"/>
        <v>0</v>
      </c>
      <c r="AP17" s="833"/>
      <c r="AQ17" s="483">
        <f t="shared" si="3"/>
        <v>0</v>
      </c>
      <c r="AR17" s="484"/>
      <c r="AS17" s="484"/>
      <c r="AT17" s="485"/>
      <c r="AU17" s="136"/>
      <c r="AV17" s="10"/>
    </row>
    <row r="18" spans="2:48" ht="18" customHeight="1" thickBot="1" x14ac:dyDescent="0.25">
      <c r="B18" s="10"/>
      <c r="C18" s="136"/>
      <c r="D18" s="136"/>
      <c r="E18" s="148" t="s">
        <v>98</v>
      </c>
      <c r="F18" s="730">
        <f>'Budget Period 1'!F18:K18</f>
        <v>0</v>
      </c>
      <c r="G18" s="731"/>
      <c r="H18" s="731"/>
      <c r="I18" s="731"/>
      <c r="J18" s="731"/>
      <c r="K18" s="732"/>
      <c r="L18" s="736" t="str">
        <f>CHOOSE('Budget Period 1'!L18,"",'Drop-Down_Options'!$B$25,'Drop-Down_Options'!$B$26,'Drop-Down_Options'!$B$27,'Drop-Down_Options'!$B$28)</f>
        <v/>
      </c>
      <c r="M18" s="737"/>
      <c r="N18" s="738"/>
      <c r="O18" s="736" t="str">
        <f>CHOOSE('Budget Period 1'!O18,"",'Drop-Down_Options'!$B$35,'Drop-Down_Options'!$B$36,"Classified","LTE")</f>
        <v/>
      </c>
      <c r="P18" s="737"/>
      <c r="Q18" s="737"/>
      <c r="R18" s="737"/>
      <c r="S18" s="737"/>
      <c r="T18" s="738"/>
      <c r="U18" s="742">
        <f>'Budget Period 3'!U18*(1+IF(L18="PI",Data_SalaryInflationRatePI,Data_SalaryInflationRate))</f>
        <v>0</v>
      </c>
      <c r="V18" s="743"/>
      <c r="W18" s="743"/>
      <c r="X18" s="744"/>
      <c r="Y18" s="113">
        <v>1</v>
      </c>
      <c r="Z18" s="117"/>
      <c r="AA18" s="116" t="str">
        <f t="shared" si="0"/>
        <v/>
      </c>
      <c r="AB18" s="390"/>
      <c r="AC18" s="392"/>
      <c r="AD18" s="495"/>
      <c r="AE18" s="496"/>
      <c r="AF18" s="496"/>
      <c r="AG18" s="500">
        <f t="shared" si="1"/>
        <v>0</v>
      </c>
      <c r="AH18" s="501"/>
      <c r="AI18" s="483">
        <f>(IF(OR('Budget Period 1'!L18&lt;2,'Budget Period 1'!O18&lt;2),0,IF(OR('Budget Period 1'!O18=4,'Budget Period 1'!O18=5),U18*2080/12*AB18*AD18,(U18/(CHOOSE('Budget Period 1'!O18,0,9,12,0,0))*AB18*AD18))))</f>
        <v>0</v>
      </c>
      <c r="AJ18" s="484"/>
      <c r="AK18" s="484"/>
      <c r="AL18" s="499"/>
      <c r="AM18" s="814">
        <f>IF(OR('Budget Period 1'!L18&lt;2,'Budget Period 1'!O18&lt;2),0,IF('Budget Period 1'!L18=4,FringeRate_Y4_PostDoc,CHOOSE('Budget Period 1'!O18,0,FringeRate_Y4_Faculty,FringeRate_Y4_Faculty,FringeRate_Y4_Classified,FringeRate_Y4_LTE)))</f>
        <v>0</v>
      </c>
      <c r="AN18" s="815"/>
      <c r="AO18" s="832">
        <f t="shared" si="2"/>
        <v>0</v>
      </c>
      <c r="AP18" s="833"/>
      <c r="AQ18" s="483">
        <f t="shared" si="3"/>
        <v>0</v>
      </c>
      <c r="AR18" s="484"/>
      <c r="AS18" s="484"/>
      <c r="AT18" s="485"/>
      <c r="AU18" s="136"/>
      <c r="AV18" s="10"/>
    </row>
    <row r="19" spans="2:48" ht="18" customHeight="1" thickBot="1" x14ac:dyDescent="0.25">
      <c r="B19" s="10"/>
      <c r="C19" s="136"/>
      <c r="D19" s="136"/>
      <c r="E19" s="148" t="s">
        <v>99</v>
      </c>
      <c r="F19" s="730">
        <f>'Budget Period 1'!F19:K19</f>
        <v>0</v>
      </c>
      <c r="G19" s="731"/>
      <c r="H19" s="731"/>
      <c r="I19" s="731"/>
      <c r="J19" s="731"/>
      <c r="K19" s="732"/>
      <c r="L19" s="736" t="str">
        <f>CHOOSE('Budget Period 1'!L19,"",'Drop-Down_Options'!$B$25,'Drop-Down_Options'!$B$26,'Drop-Down_Options'!$B$27,'Drop-Down_Options'!$B$28)</f>
        <v/>
      </c>
      <c r="M19" s="737"/>
      <c r="N19" s="738"/>
      <c r="O19" s="736" t="str">
        <f>CHOOSE('Budget Period 1'!O19,"",'Drop-Down_Options'!$B$35,'Drop-Down_Options'!$B$36,"Classified","LTE")</f>
        <v/>
      </c>
      <c r="P19" s="737"/>
      <c r="Q19" s="737"/>
      <c r="R19" s="737"/>
      <c r="S19" s="737"/>
      <c r="T19" s="738"/>
      <c r="U19" s="742">
        <f>'Budget Period 3'!U19*(1+IF(L19="PI",Data_SalaryInflationRatePI,Data_SalaryInflationRate))</f>
        <v>0</v>
      </c>
      <c r="V19" s="743"/>
      <c r="W19" s="743"/>
      <c r="X19" s="744"/>
      <c r="Y19" s="113">
        <v>1</v>
      </c>
      <c r="Z19" s="117"/>
      <c r="AA19" s="116" t="str">
        <f t="shared" si="0"/>
        <v/>
      </c>
      <c r="AB19" s="390"/>
      <c r="AC19" s="392"/>
      <c r="AD19" s="495"/>
      <c r="AE19" s="496"/>
      <c r="AF19" s="496"/>
      <c r="AG19" s="500">
        <f t="shared" si="1"/>
        <v>0</v>
      </c>
      <c r="AH19" s="501"/>
      <c r="AI19" s="483">
        <f>(IF(OR('Budget Period 1'!L19&lt;2,'Budget Period 1'!O19&lt;2),0,IF(OR('Budget Period 1'!O19=4,'Budget Period 1'!O19=5),U19*2080/12*AB19*AD19,(U19/(CHOOSE('Budget Period 1'!O19,0,9,12,0,0))*AB19*AD19))))</f>
        <v>0</v>
      </c>
      <c r="AJ19" s="484"/>
      <c r="AK19" s="484"/>
      <c r="AL19" s="499"/>
      <c r="AM19" s="814">
        <f>IF(OR('Budget Period 1'!L19&lt;2,'Budget Period 1'!O19&lt;2),0,IF('Budget Period 1'!L19=4,FringeRate_Y4_PostDoc,CHOOSE('Budget Period 1'!O19,0,FringeRate_Y4_Faculty,FringeRate_Y4_Faculty,FringeRate_Y4_Classified,FringeRate_Y4_LTE)))</f>
        <v>0</v>
      </c>
      <c r="AN19" s="815"/>
      <c r="AO19" s="832">
        <f t="shared" si="2"/>
        <v>0</v>
      </c>
      <c r="AP19" s="833"/>
      <c r="AQ19" s="483">
        <f t="shared" si="3"/>
        <v>0</v>
      </c>
      <c r="AR19" s="484"/>
      <c r="AS19" s="484"/>
      <c r="AT19" s="485"/>
      <c r="AU19" s="136"/>
      <c r="AV19" s="10"/>
    </row>
    <row r="20" spans="2:48" ht="18" customHeight="1" thickBot="1" x14ac:dyDescent="0.25">
      <c r="B20" s="10"/>
      <c r="C20" s="136"/>
      <c r="D20" s="136"/>
      <c r="E20" s="148" t="s">
        <v>141</v>
      </c>
      <c r="F20" s="730">
        <f>'Budget Period 1'!F20:K20</f>
        <v>0</v>
      </c>
      <c r="G20" s="731"/>
      <c r="H20" s="731"/>
      <c r="I20" s="731"/>
      <c r="J20" s="731"/>
      <c r="K20" s="732"/>
      <c r="L20" s="736" t="str">
        <f>CHOOSE('Budget Period 1'!L20,"",'Drop-Down_Options'!$B$25,'Drop-Down_Options'!$B$26,'Drop-Down_Options'!$B$27,'Drop-Down_Options'!$B$28)</f>
        <v/>
      </c>
      <c r="M20" s="737"/>
      <c r="N20" s="738"/>
      <c r="O20" s="736" t="str">
        <f>CHOOSE('Budget Period 1'!O20,"",'Drop-Down_Options'!$B$35,'Drop-Down_Options'!$B$36,"Classified","LTE")</f>
        <v/>
      </c>
      <c r="P20" s="737"/>
      <c r="Q20" s="737"/>
      <c r="R20" s="737"/>
      <c r="S20" s="737"/>
      <c r="T20" s="738"/>
      <c r="U20" s="742">
        <f>'Budget Period 3'!U20*(1+IF(L20="PI",Data_SalaryInflationRatePI,Data_SalaryInflationRate))</f>
        <v>0</v>
      </c>
      <c r="V20" s="743"/>
      <c r="W20" s="743"/>
      <c r="X20" s="744"/>
      <c r="Y20" s="113">
        <v>1</v>
      </c>
      <c r="Z20" s="117"/>
      <c r="AA20" s="116" t="str">
        <f t="shared" si="0"/>
        <v/>
      </c>
      <c r="AB20" s="390"/>
      <c r="AC20" s="392"/>
      <c r="AD20" s="495"/>
      <c r="AE20" s="496"/>
      <c r="AF20" s="496"/>
      <c r="AG20" s="500">
        <f t="shared" si="1"/>
        <v>0</v>
      </c>
      <c r="AH20" s="501"/>
      <c r="AI20" s="483">
        <f>(IF(OR('Budget Period 1'!L20&lt;2,'Budget Period 1'!O20&lt;2),0,IF(OR('Budget Period 1'!O20=4,'Budget Period 1'!O20=5),U20*2080/12*AB20*AD20,(U20/(CHOOSE('Budget Period 1'!O20,0,9,12,0,0))*AB20*AD20))))</f>
        <v>0</v>
      </c>
      <c r="AJ20" s="484"/>
      <c r="AK20" s="484"/>
      <c r="AL20" s="499"/>
      <c r="AM20" s="814">
        <f>IF(OR('Budget Period 1'!L20&lt;2,'Budget Period 1'!O20&lt;2),0,IF('Budget Period 1'!L20=4,FringeRate_Y4_PostDoc,CHOOSE('Budget Period 1'!O20,0,FringeRate_Y4_Faculty,FringeRate_Y4_Faculty,FringeRate_Y4_Classified,FringeRate_Y4_LTE)))</f>
        <v>0</v>
      </c>
      <c r="AN20" s="815"/>
      <c r="AO20" s="832">
        <f t="shared" si="2"/>
        <v>0</v>
      </c>
      <c r="AP20" s="833"/>
      <c r="AQ20" s="483">
        <f t="shared" si="3"/>
        <v>0</v>
      </c>
      <c r="AR20" s="484"/>
      <c r="AS20" s="484"/>
      <c r="AT20" s="485"/>
      <c r="AU20" s="136"/>
      <c r="AV20" s="10"/>
    </row>
    <row r="21" spans="2:48" ht="18" customHeight="1" thickBot="1" x14ac:dyDescent="0.25">
      <c r="B21" s="10"/>
      <c r="C21" s="136"/>
      <c r="D21" s="136"/>
      <c r="E21" s="148" t="s">
        <v>100</v>
      </c>
      <c r="F21" s="730">
        <f>'Budget Period 1'!F21:K21</f>
        <v>0</v>
      </c>
      <c r="G21" s="731"/>
      <c r="H21" s="731"/>
      <c r="I21" s="731"/>
      <c r="J21" s="731"/>
      <c r="K21" s="732"/>
      <c r="L21" s="736" t="str">
        <f>CHOOSE('Budget Period 1'!L21,"",'Drop-Down_Options'!$B$25,'Drop-Down_Options'!$B$26,'Drop-Down_Options'!$B$27,'Drop-Down_Options'!$B$28)</f>
        <v/>
      </c>
      <c r="M21" s="737"/>
      <c r="N21" s="738"/>
      <c r="O21" s="736" t="str">
        <f>CHOOSE('Budget Period 1'!O21,"",'Drop-Down_Options'!$B$35,'Drop-Down_Options'!$B$36,"Classified","LTE")</f>
        <v/>
      </c>
      <c r="P21" s="737"/>
      <c r="Q21" s="737"/>
      <c r="R21" s="737"/>
      <c r="S21" s="737"/>
      <c r="T21" s="738"/>
      <c r="U21" s="742">
        <f>'Budget Period 3'!U21*(1+IF(L21="PI",Data_SalaryInflationRatePI,Data_SalaryInflationRate))</f>
        <v>0</v>
      </c>
      <c r="V21" s="743"/>
      <c r="W21" s="743"/>
      <c r="X21" s="744"/>
      <c r="Y21" s="113">
        <v>1</v>
      </c>
      <c r="Z21" s="117"/>
      <c r="AA21" s="116" t="str">
        <f t="shared" si="0"/>
        <v/>
      </c>
      <c r="AB21" s="390"/>
      <c r="AC21" s="392"/>
      <c r="AD21" s="495"/>
      <c r="AE21" s="496"/>
      <c r="AF21" s="496"/>
      <c r="AG21" s="500">
        <f t="shared" si="1"/>
        <v>0</v>
      </c>
      <c r="AH21" s="501"/>
      <c r="AI21" s="483">
        <f>(IF(OR('Budget Period 1'!L21&lt;2,'Budget Period 1'!O21&lt;2),0,IF(OR('Budget Period 1'!O21=4,'Budget Period 1'!O21=5),U21*2080/12*AB21*AD21,(U21/(CHOOSE('Budget Period 1'!O21,0,9,12,0,0))*AB21*AD21))))</f>
        <v>0</v>
      </c>
      <c r="AJ21" s="484"/>
      <c r="AK21" s="484"/>
      <c r="AL21" s="499"/>
      <c r="AM21" s="814">
        <f>IF(OR('Budget Period 1'!L21&lt;2,'Budget Period 1'!O21&lt;2),0,IF('Budget Period 1'!L21=4,FringeRate_Y4_PostDoc,CHOOSE('Budget Period 1'!O21,0,FringeRate_Y4_Faculty,FringeRate_Y4_Faculty,FringeRate_Y4_Classified,FringeRate_Y4_LTE)))</f>
        <v>0</v>
      </c>
      <c r="AN21" s="815"/>
      <c r="AO21" s="832">
        <f t="shared" si="2"/>
        <v>0</v>
      </c>
      <c r="AP21" s="833"/>
      <c r="AQ21" s="483">
        <f t="shared" si="3"/>
        <v>0</v>
      </c>
      <c r="AR21" s="484"/>
      <c r="AS21" s="484"/>
      <c r="AT21" s="485"/>
      <c r="AU21" s="136"/>
      <c r="AV21" s="10"/>
    </row>
    <row r="22" spans="2:48" ht="18" customHeight="1" thickBot="1" x14ac:dyDescent="0.25">
      <c r="B22" s="10"/>
      <c r="C22" s="136"/>
      <c r="D22" s="136"/>
      <c r="E22" s="148" t="s">
        <v>101</v>
      </c>
      <c r="F22" s="730">
        <f>'Budget Period 1'!F22:K22</f>
        <v>0</v>
      </c>
      <c r="G22" s="731"/>
      <c r="H22" s="731"/>
      <c r="I22" s="731"/>
      <c r="J22" s="731"/>
      <c r="K22" s="732"/>
      <c r="L22" s="736" t="str">
        <f>CHOOSE('Budget Period 1'!L22,"",'Drop-Down_Options'!$B$25,'Drop-Down_Options'!$B$26,'Drop-Down_Options'!$B$27,'Drop-Down_Options'!$B$28)</f>
        <v/>
      </c>
      <c r="M22" s="737"/>
      <c r="N22" s="738"/>
      <c r="O22" s="736" t="str">
        <f>CHOOSE('Budget Period 1'!O22,"",'Drop-Down_Options'!$B$35,'Drop-Down_Options'!$B$36,"Classified","LTE")</f>
        <v/>
      </c>
      <c r="P22" s="737"/>
      <c r="Q22" s="737"/>
      <c r="R22" s="737"/>
      <c r="S22" s="737"/>
      <c r="T22" s="738"/>
      <c r="U22" s="742">
        <f>'Budget Period 3'!U22*(1+IF(L22="PI",Data_SalaryInflationRatePI,Data_SalaryInflationRate))</f>
        <v>0</v>
      </c>
      <c r="V22" s="743"/>
      <c r="W22" s="743"/>
      <c r="X22" s="744"/>
      <c r="Y22" s="113">
        <v>1</v>
      </c>
      <c r="Z22" s="117"/>
      <c r="AA22" s="116" t="str">
        <f t="shared" si="0"/>
        <v/>
      </c>
      <c r="AB22" s="390"/>
      <c r="AC22" s="392"/>
      <c r="AD22" s="495"/>
      <c r="AE22" s="496"/>
      <c r="AF22" s="496"/>
      <c r="AG22" s="500">
        <f t="shared" si="1"/>
        <v>0</v>
      </c>
      <c r="AH22" s="501"/>
      <c r="AI22" s="483">
        <f>(IF(OR('Budget Period 1'!L22&lt;2,'Budget Period 1'!O22&lt;2),0,IF(OR('Budget Period 1'!O22=4,'Budget Period 1'!O22=5),U22*2080/12*AB22*AD22,(U22/(CHOOSE('Budget Period 1'!O22,0,9,12,0,0))*AB22*AD22))))</f>
        <v>0</v>
      </c>
      <c r="AJ22" s="484"/>
      <c r="AK22" s="484"/>
      <c r="AL22" s="499"/>
      <c r="AM22" s="814">
        <f>IF(OR('Budget Period 1'!L22&lt;2,'Budget Period 1'!O22&lt;2),0,IF('Budget Period 1'!L22=4,FringeRate_Y4_PostDoc,CHOOSE('Budget Period 1'!O22,0,FringeRate_Y4_Faculty,FringeRate_Y4_Faculty,FringeRate_Y4_Classified,FringeRate_Y4_LTE)))</f>
        <v>0</v>
      </c>
      <c r="AN22" s="815"/>
      <c r="AO22" s="832">
        <f t="shared" si="2"/>
        <v>0</v>
      </c>
      <c r="AP22" s="833"/>
      <c r="AQ22" s="483">
        <f t="shared" si="3"/>
        <v>0</v>
      </c>
      <c r="AR22" s="484"/>
      <c r="AS22" s="484"/>
      <c r="AT22" s="485"/>
      <c r="AU22" s="136"/>
      <c r="AV22" s="10"/>
    </row>
    <row r="23" spans="2:48" ht="18" customHeight="1" thickBot="1" x14ac:dyDescent="0.25">
      <c r="B23" s="10"/>
      <c r="C23" s="136"/>
      <c r="D23" s="136"/>
      <c r="E23" s="148" t="s">
        <v>102</v>
      </c>
      <c r="F23" s="730">
        <f>'Budget Period 1'!F23:K23</f>
        <v>0</v>
      </c>
      <c r="G23" s="731"/>
      <c r="H23" s="731"/>
      <c r="I23" s="731"/>
      <c r="J23" s="731"/>
      <c r="K23" s="732"/>
      <c r="L23" s="736" t="str">
        <f>CHOOSE('Budget Period 1'!L23,"",'Drop-Down_Options'!$B$25,'Drop-Down_Options'!$B$26,'Drop-Down_Options'!$B$27,'Drop-Down_Options'!$B$28)</f>
        <v/>
      </c>
      <c r="M23" s="737"/>
      <c r="N23" s="738"/>
      <c r="O23" s="736" t="str">
        <f>CHOOSE('Budget Period 1'!O23,"",'Drop-Down_Options'!$B$35,'Drop-Down_Options'!$B$36,"Classified","LTE")</f>
        <v/>
      </c>
      <c r="P23" s="737"/>
      <c r="Q23" s="737"/>
      <c r="R23" s="737"/>
      <c r="S23" s="737"/>
      <c r="T23" s="738"/>
      <c r="U23" s="742">
        <f>'Budget Period 3'!U23*(1+IF(L23="PI",Data_SalaryInflationRatePI,Data_SalaryInflationRate))</f>
        <v>0</v>
      </c>
      <c r="V23" s="743"/>
      <c r="W23" s="743"/>
      <c r="X23" s="744"/>
      <c r="Y23" s="113">
        <v>1</v>
      </c>
      <c r="Z23" s="117"/>
      <c r="AA23" s="116" t="str">
        <f t="shared" si="0"/>
        <v/>
      </c>
      <c r="AB23" s="390"/>
      <c r="AC23" s="392"/>
      <c r="AD23" s="495"/>
      <c r="AE23" s="496"/>
      <c r="AF23" s="496"/>
      <c r="AG23" s="500">
        <f t="shared" si="1"/>
        <v>0</v>
      </c>
      <c r="AH23" s="501"/>
      <c r="AI23" s="483">
        <f>(IF(OR('Budget Period 1'!L23&lt;2,'Budget Period 1'!O23&lt;2),0,IF(OR('Budget Period 1'!O23=4,'Budget Period 1'!O23=5),U23*2080/12*AB23*AD23,(U23/(CHOOSE('Budget Period 1'!O23,0,9,12,0,0))*AB23*AD23))))</f>
        <v>0</v>
      </c>
      <c r="AJ23" s="484"/>
      <c r="AK23" s="484"/>
      <c r="AL23" s="499"/>
      <c r="AM23" s="814">
        <f>IF(OR('Budget Period 1'!L23&lt;2,'Budget Period 1'!O23&lt;2),0,IF('Budget Period 1'!L23=4,FringeRate_Y4_PostDoc,CHOOSE('Budget Period 1'!O23,0,FringeRate_Y4_Faculty,FringeRate_Y4_Faculty,FringeRate_Y4_Classified,FringeRate_Y4_LTE)))</f>
        <v>0</v>
      </c>
      <c r="AN23" s="815"/>
      <c r="AO23" s="832">
        <f t="shared" si="2"/>
        <v>0</v>
      </c>
      <c r="AP23" s="833"/>
      <c r="AQ23" s="483">
        <f t="shared" si="3"/>
        <v>0</v>
      </c>
      <c r="AR23" s="484"/>
      <c r="AS23" s="484"/>
      <c r="AT23" s="485"/>
      <c r="AU23" s="136"/>
      <c r="AV23" s="10"/>
    </row>
    <row r="24" spans="2:48" ht="18" customHeight="1" thickBot="1" x14ac:dyDescent="0.25">
      <c r="B24" s="10"/>
      <c r="C24" s="136"/>
      <c r="D24" s="136"/>
      <c r="E24" s="148" t="s">
        <v>103</v>
      </c>
      <c r="F24" s="730">
        <f>'Budget Period 1'!F24:K24</f>
        <v>0</v>
      </c>
      <c r="G24" s="731"/>
      <c r="H24" s="731"/>
      <c r="I24" s="731"/>
      <c r="J24" s="731"/>
      <c r="K24" s="732"/>
      <c r="L24" s="736" t="str">
        <f>CHOOSE('Budget Period 1'!L24,"",'Drop-Down_Options'!$B$25,'Drop-Down_Options'!$B$26,'Drop-Down_Options'!$B$27,'Drop-Down_Options'!$B$28)</f>
        <v/>
      </c>
      <c r="M24" s="737"/>
      <c r="N24" s="738"/>
      <c r="O24" s="736" t="str">
        <f>CHOOSE('Budget Period 1'!O24,"",'Drop-Down_Options'!$B$35,'Drop-Down_Options'!$B$36,"Classified","LTE")</f>
        <v/>
      </c>
      <c r="P24" s="737"/>
      <c r="Q24" s="737"/>
      <c r="R24" s="737"/>
      <c r="S24" s="737"/>
      <c r="T24" s="738"/>
      <c r="U24" s="742">
        <f>'Budget Period 3'!U24*(1+IF(L24="PI",Data_SalaryInflationRatePI,Data_SalaryInflationRate))</f>
        <v>0</v>
      </c>
      <c r="V24" s="743"/>
      <c r="W24" s="743"/>
      <c r="X24" s="744"/>
      <c r="Y24" s="113">
        <v>1</v>
      </c>
      <c r="Z24" s="117"/>
      <c r="AA24" s="116" t="str">
        <f t="shared" si="0"/>
        <v/>
      </c>
      <c r="AB24" s="390"/>
      <c r="AC24" s="392"/>
      <c r="AD24" s="495"/>
      <c r="AE24" s="496"/>
      <c r="AF24" s="496"/>
      <c r="AG24" s="500">
        <f t="shared" si="1"/>
        <v>0</v>
      </c>
      <c r="AH24" s="501"/>
      <c r="AI24" s="483">
        <f>(IF(OR('Budget Period 1'!L24&lt;2,'Budget Period 1'!O24&lt;2),0,IF(OR('Budget Period 1'!O24=4,'Budget Period 1'!O24=5),U24*2080/12*AB24*AD24,(U24/(CHOOSE('Budget Period 1'!O24,0,9,12,0,0))*AB24*AD24))))</f>
        <v>0</v>
      </c>
      <c r="AJ24" s="484"/>
      <c r="AK24" s="484"/>
      <c r="AL24" s="499"/>
      <c r="AM24" s="814">
        <f>IF(OR('Budget Period 1'!L24&lt;2,'Budget Period 1'!O24&lt;2),0,IF('Budget Period 1'!L24=4,FringeRate_Y4_PostDoc,CHOOSE('Budget Period 1'!O24,0,FringeRate_Y4_Faculty,FringeRate_Y4_Faculty,FringeRate_Y4_Classified,FringeRate_Y4_LTE)))</f>
        <v>0</v>
      </c>
      <c r="AN24" s="815"/>
      <c r="AO24" s="832">
        <f t="shared" si="2"/>
        <v>0</v>
      </c>
      <c r="AP24" s="833"/>
      <c r="AQ24" s="483">
        <f t="shared" si="3"/>
        <v>0</v>
      </c>
      <c r="AR24" s="484"/>
      <c r="AS24" s="484"/>
      <c r="AT24" s="485"/>
      <c r="AU24" s="136"/>
      <c r="AV24" s="10"/>
    </row>
    <row r="25" spans="2:48" ht="18" customHeight="1" thickBot="1" x14ac:dyDescent="0.25">
      <c r="B25" s="10"/>
      <c r="C25" s="136"/>
      <c r="D25" s="136"/>
      <c r="E25" s="148" t="s">
        <v>104</v>
      </c>
      <c r="F25" s="730">
        <f>'Budget Period 1'!F25:K25</f>
        <v>0</v>
      </c>
      <c r="G25" s="731"/>
      <c r="H25" s="731"/>
      <c r="I25" s="731"/>
      <c r="J25" s="731"/>
      <c r="K25" s="732"/>
      <c r="L25" s="736" t="str">
        <f>CHOOSE('Budget Period 1'!L25,"",'Drop-Down_Options'!$B$25,'Drop-Down_Options'!$B$26,'Drop-Down_Options'!$B$27,'Drop-Down_Options'!$B$28)</f>
        <v/>
      </c>
      <c r="M25" s="737"/>
      <c r="N25" s="738"/>
      <c r="O25" s="736" t="str">
        <f>CHOOSE('Budget Period 1'!O25,"",'Drop-Down_Options'!$B$35,'Drop-Down_Options'!$B$36,"Classified","LTE")</f>
        <v/>
      </c>
      <c r="P25" s="737"/>
      <c r="Q25" s="737"/>
      <c r="R25" s="737"/>
      <c r="S25" s="737"/>
      <c r="T25" s="738"/>
      <c r="U25" s="742">
        <f>'Budget Period 3'!U25*(1+IF(L25="PI",Data_SalaryInflationRatePI,Data_SalaryInflationRate))</f>
        <v>0</v>
      </c>
      <c r="V25" s="743"/>
      <c r="W25" s="743"/>
      <c r="X25" s="744"/>
      <c r="Y25" s="113">
        <v>1</v>
      </c>
      <c r="Z25" s="117"/>
      <c r="AA25" s="116" t="str">
        <f t="shared" si="0"/>
        <v/>
      </c>
      <c r="AB25" s="390"/>
      <c r="AC25" s="392"/>
      <c r="AD25" s="495"/>
      <c r="AE25" s="496"/>
      <c r="AF25" s="496"/>
      <c r="AG25" s="500">
        <f t="shared" si="1"/>
        <v>0</v>
      </c>
      <c r="AH25" s="501"/>
      <c r="AI25" s="483">
        <f>(IF(OR('Budget Period 1'!L25&lt;2,'Budget Period 1'!O25&lt;2),0,IF(OR('Budget Period 1'!O25=4,'Budget Period 1'!O25=5),U25*2080/12*AB25*AD25,(U25/(CHOOSE('Budget Period 1'!O25,0,9,12,0,0))*AB25*AD25))))</f>
        <v>0</v>
      </c>
      <c r="AJ25" s="484"/>
      <c r="AK25" s="484"/>
      <c r="AL25" s="499"/>
      <c r="AM25" s="814">
        <f>IF(OR('Budget Period 1'!L25&lt;2,'Budget Period 1'!O25&lt;2),0,IF('Budget Period 1'!L25=4,FringeRate_Y4_PostDoc,CHOOSE('Budget Period 1'!O25,0,FringeRate_Y4_Faculty,FringeRate_Y4_Faculty,FringeRate_Y4_Classified,FringeRate_Y4_LTE)))</f>
        <v>0</v>
      </c>
      <c r="AN25" s="815"/>
      <c r="AO25" s="832">
        <f t="shared" si="2"/>
        <v>0</v>
      </c>
      <c r="AP25" s="833"/>
      <c r="AQ25" s="483">
        <f t="shared" si="3"/>
        <v>0</v>
      </c>
      <c r="AR25" s="484"/>
      <c r="AS25" s="484"/>
      <c r="AT25" s="485"/>
      <c r="AU25" s="136"/>
      <c r="AV25" s="10"/>
    </row>
    <row r="26" spans="2:48" ht="18" customHeight="1" thickBot="1" x14ac:dyDescent="0.25">
      <c r="B26" s="10"/>
      <c r="C26" s="136"/>
      <c r="D26" s="136"/>
      <c r="E26" s="148" t="s">
        <v>105</v>
      </c>
      <c r="F26" s="730">
        <f>'Budget Period 1'!F26:K26</f>
        <v>0</v>
      </c>
      <c r="G26" s="731"/>
      <c r="H26" s="731"/>
      <c r="I26" s="731"/>
      <c r="J26" s="731"/>
      <c r="K26" s="732"/>
      <c r="L26" s="736" t="str">
        <f>CHOOSE('Budget Period 1'!L26,"",'Drop-Down_Options'!$B$25,'Drop-Down_Options'!$B$26,'Drop-Down_Options'!$B$27,'Drop-Down_Options'!$B$28)</f>
        <v/>
      </c>
      <c r="M26" s="737"/>
      <c r="N26" s="738"/>
      <c r="O26" s="736" t="str">
        <f>CHOOSE('Budget Period 1'!O26,"",'Drop-Down_Options'!$B$35,'Drop-Down_Options'!$B$36,"Classified","LTE")</f>
        <v/>
      </c>
      <c r="P26" s="737"/>
      <c r="Q26" s="737"/>
      <c r="R26" s="737"/>
      <c r="S26" s="737"/>
      <c r="T26" s="738"/>
      <c r="U26" s="742">
        <f>'Budget Period 3'!U26*(1+IF(L26="PI",Data_SalaryInflationRatePI,Data_SalaryInflationRate))</f>
        <v>0</v>
      </c>
      <c r="V26" s="743"/>
      <c r="W26" s="743"/>
      <c r="X26" s="744"/>
      <c r="Y26" s="113">
        <v>1</v>
      </c>
      <c r="Z26" s="117"/>
      <c r="AA26" s="116" t="str">
        <f t="shared" si="0"/>
        <v/>
      </c>
      <c r="AB26" s="390"/>
      <c r="AC26" s="392"/>
      <c r="AD26" s="495"/>
      <c r="AE26" s="496"/>
      <c r="AF26" s="496"/>
      <c r="AG26" s="500">
        <f t="shared" si="1"/>
        <v>0</v>
      </c>
      <c r="AH26" s="501"/>
      <c r="AI26" s="483">
        <f>(IF(OR('Budget Period 1'!L26&lt;2,'Budget Period 1'!O26&lt;2),0,IF(OR('Budget Period 1'!O26=4,'Budget Period 1'!O26=5),U26*2080/12*AB26*AD26,(U26/(CHOOSE('Budget Period 1'!O26,0,9,12,0,0))*AB26*AD26))))</f>
        <v>0</v>
      </c>
      <c r="AJ26" s="484"/>
      <c r="AK26" s="484"/>
      <c r="AL26" s="499"/>
      <c r="AM26" s="814">
        <f>IF(OR('Budget Period 1'!L26&lt;2,'Budget Period 1'!O26&lt;2),0,IF('Budget Period 1'!L26=4,FringeRate_Y4_PostDoc,CHOOSE('Budget Period 1'!O26,0,FringeRate_Y4_Faculty,FringeRate_Y4_Faculty,FringeRate_Y4_Classified,FringeRate_Y4_LTE)))</f>
        <v>0</v>
      </c>
      <c r="AN26" s="815"/>
      <c r="AO26" s="832">
        <f t="shared" si="2"/>
        <v>0</v>
      </c>
      <c r="AP26" s="833"/>
      <c r="AQ26" s="483">
        <f t="shared" si="3"/>
        <v>0</v>
      </c>
      <c r="AR26" s="484"/>
      <c r="AS26" s="484"/>
      <c r="AT26" s="485"/>
      <c r="AU26" s="136"/>
      <c r="AV26" s="10"/>
    </row>
    <row r="27" spans="2:48" ht="18" customHeight="1" thickBot="1" x14ac:dyDescent="0.25">
      <c r="B27" s="10"/>
      <c r="C27" s="136"/>
      <c r="D27" s="136"/>
      <c r="E27" s="148" t="s">
        <v>106</v>
      </c>
      <c r="F27" s="730">
        <f>'Budget Period 1'!F27:K27</f>
        <v>0</v>
      </c>
      <c r="G27" s="731"/>
      <c r="H27" s="731"/>
      <c r="I27" s="731"/>
      <c r="J27" s="731"/>
      <c r="K27" s="732"/>
      <c r="L27" s="736" t="str">
        <f>CHOOSE('Budget Period 1'!L27,"",'Drop-Down_Options'!$B$25,'Drop-Down_Options'!$B$26,'Drop-Down_Options'!$B$27,'Drop-Down_Options'!$B$28)</f>
        <v/>
      </c>
      <c r="M27" s="737"/>
      <c r="N27" s="738"/>
      <c r="O27" s="736" t="str">
        <f>CHOOSE('Budget Period 1'!O27,"",'Drop-Down_Options'!$B$35,'Drop-Down_Options'!$B$36,"Classified","LTE")</f>
        <v/>
      </c>
      <c r="P27" s="737"/>
      <c r="Q27" s="737"/>
      <c r="R27" s="737"/>
      <c r="S27" s="737"/>
      <c r="T27" s="738"/>
      <c r="U27" s="742">
        <f>'Budget Period 3'!U27*(1+IF(L27="PI",Data_SalaryInflationRatePI,Data_SalaryInflationRate))</f>
        <v>0</v>
      </c>
      <c r="V27" s="743"/>
      <c r="W27" s="743"/>
      <c r="X27" s="744"/>
      <c r="Y27" s="113">
        <v>1</v>
      </c>
      <c r="Z27" s="117"/>
      <c r="AA27" s="116" t="str">
        <f t="shared" si="0"/>
        <v/>
      </c>
      <c r="AB27" s="390"/>
      <c r="AC27" s="392"/>
      <c r="AD27" s="495"/>
      <c r="AE27" s="496"/>
      <c r="AF27" s="496"/>
      <c r="AG27" s="500">
        <f t="shared" si="1"/>
        <v>0</v>
      </c>
      <c r="AH27" s="501"/>
      <c r="AI27" s="483">
        <f>(IF(OR('Budget Period 1'!L27&lt;2,'Budget Period 1'!O27&lt;2),0,IF(OR('Budget Period 1'!O27=4,'Budget Period 1'!O27=5),U27*2080/12*AB27*AD27,(U27/(CHOOSE('Budget Period 1'!O27,0,9,12,0,0))*AB27*AD27))))</f>
        <v>0</v>
      </c>
      <c r="AJ27" s="484"/>
      <c r="AK27" s="484"/>
      <c r="AL27" s="499"/>
      <c r="AM27" s="814">
        <f>IF(OR('Budget Period 1'!L27&lt;2,'Budget Period 1'!O27&lt;2),0,IF('Budget Period 1'!L27=4,FringeRate_Y4_PostDoc,CHOOSE('Budget Period 1'!O27,0,FringeRate_Y4_Faculty,FringeRate_Y4_Faculty,FringeRate_Y4_Classified,FringeRate_Y4_LTE)))</f>
        <v>0</v>
      </c>
      <c r="AN27" s="815"/>
      <c r="AO27" s="832">
        <f t="shared" si="2"/>
        <v>0</v>
      </c>
      <c r="AP27" s="833"/>
      <c r="AQ27" s="483">
        <f t="shared" si="3"/>
        <v>0</v>
      </c>
      <c r="AR27" s="484"/>
      <c r="AS27" s="484"/>
      <c r="AT27" s="485"/>
      <c r="AU27" s="136"/>
      <c r="AV27" s="10"/>
    </row>
    <row r="28" spans="2:48" ht="18" customHeight="1" thickBot="1" x14ac:dyDescent="0.25">
      <c r="B28" s="10"/>
      <c r="C28" s="136"/>
      <c r="D28" s="136"/>
      <c r="E28" s="148" t="s">
        <v>107</v>
      </c>
      <c r="F28" s="730">
        <f>'Budget Period 1'!F28:K28</f>
        <v>0</v>
      </c>
      <c r="G28" s="731"/>
      <c r="H28" s="731"/>
      <c r="I28" s="731"/>
      <c r="J28" s="731"/>
      <c r="K28" s="732"/>
      <c r="L28" s="736" t="str">
        <f>CHOOSE('Budget Period 1'!L28,"",'Drop-Down_Options'!$B$25,'Drop-Down_Options'!$B$26,'Drop-Down_Options'!$B$27,'Drop-Down_Options'!$B$28)</f>
        <v/>
      </c>
      <c r="M28" s="737"/>
      <c r="N28" s="738"/>
      <c r="O28" s="736" t="str">
        <f>CHOOSE('Budget Period 1'!O28,"",'Drop-Down_Options'!$B$35,'Drop-Down_Options'!$B$36,"Classified","LTE")</f>
        <v/>
      </c>
      <c r="P28" s="737"/>
      <c r="Q28" s="737"/>
      <c r="R28" s="737"/>
      <c r="S28" s="737"/>
      <c r="T28" s="738"/>
      <c r="U28" s="742">
        <f>'Budget Period 3'!U28*(1+IF(L28="PI",Data_SalaryInflationRatePI,Data_SalaryInflationRate))</f>
        <v>0</v>
      </c>
      <c r="V28" s="743"/>
      <c r="W28" s="743"/>
      <c r="X28" s="744"/>
      <c r="Y28" s="113">
        <v>1</v>
      </c>
      <c r="Z28" s="117"/>
      <c r="AA28" s="116" t="str">
        <f t="shared" si="0"/>
        <v/>
      </c>
      <c r="AB28" s="390"/>
      <c r="AC28" s="392"/>
      <c r="AD28" s="495"/>
      <c r="AE28" s="496"/>
      <c r="AF28" s="496"/>
      <c r="AG28" s="500">
        <f t="shared" si="1"/>
        <v>0</v>
      </c>
      <c r="AH28" s="501"/>
      <c r="AI28" s="483">
        <f>(IF(OR('Budget Period 1'!L28&lt;2,'Budget Period 1'!O28&lt;2),0,IF(OR('Budget Period 1'!O28=4,'Budget Period 1'!O28=5),U28*2080/12*AB28*AD28,(U28/(CHOOSE('Budget Period 1'!O28,0,9,12,0,0))*AB28*AD28))))</f>
        <v>0</v>
      </c>
      <c r="AJ28" s="484"/>
      <c r="AK28" s="484"/>
      <c r="AL28" s="499"/>
      <c r="AM28" s="814">
        <f>IF(OR('Budget Period 1'!L28&lt;2,'Budget Period 1'!O28&lt;2),0,IF('Budget Period 1'!L28=4,FringeRate_Y4_PostDoc,CHOOSE('Budget Period 1'!O28,0,FringeRate_Y4_Faculty,FringeRate_Y4_Faculty,FringeRate_Y4_Classified,FringeRate_Y4_LTE)))</f>
        <v>0</v>
      </c>
      <c r="AN28" s="815"/>
      <c r="AO28" s="832">
        <f t="shared" si="2"/>
        <v>0</v>
      </c>
      <c r="AP28" s="833"/>
      <c r="AQ28" s="483">
        <f t="shared" si="3"/>
        <v>0</v>
      </c>
      <c r="AR28" s="484"/>
      <c r="AS28" s="484"/>
      <c r="AT28" s="485"/>
      <c r="AU28" s="136"/>
      <c r="AV28" s="10"/>
    </row>
    <row r="29" spans="2:48" ht="18" customHeight="1" thickBot="1" x14ac:dyDescent="0.25">
      <c r="B29" s="10"/>
      <c r="C29" s="136"/>
      <c r="D29" s="136"/>
      <c r="E29" s="148" t="s">
        <v>108</v>
      </c>
      <c r="F29" s="730">
        <f>'Budget Period 1'!F29:K29</f>
        <v>0</v>
      </c>
      <c r="G29" s="731"/>
      <c r="H29" s="731"/>
      <c r="I29" s="731"/>
      <c r="J29" s="731"/>
      <c r="K29" s="732"/>
      <c r="L29" s="736" t="str">
        <f>CHOOSE('Budget Period 1'!L29,"",'Drop-Down_Options'!$B$25,'Drop-Down_Options'!$B$26,'Drop-Down_Options'!$B$27,'Drop-Down_Options'!$B$28)</f>
        <v/>
      </c>
      <c r="M29" s="737"/>
      <c r="N29" s="738"/>
      <c r="O29" s="736" t="str">
        <f>CHOOSE('Budget Period 1'!O29,"",'Drop-Down_Options'!$B$35,'Drop-Down_Options'!$B$36,"Classified","LTE")</f>
        <v/>
      </c>
      <c r="P29" s="737"/>
      <c r="Q29" s="737"/>
      <c r="R29" s="737"/>
      <c r="S29" s="737"/>
      <c r="T29" s="738"/>
      <c r="U29" s="742">
        <f>'Budget Period 3'!U29*(1+IF(L29="PI",Data_SalaryInflationRatePI,Data_SalaryInflationRate))</f>
        <v>0</v>
      </c>
      <c r="V29" s="743"/>
      <c r="W29" s="743"/>
      <c r="X29" s="744"/>
      <c r="Y29" s="113">
        <v>1</v>
      </c>
      <c r="Z29" s="117"/>
      <c r="AA29" s="116" t="str">
        <f t="shared" si="0"/>
        <v/>
      </c>
      <c r="AB29" s="390"/>
      <c r="AC29" s="392"/>
      <c r="AD29" s="495"/>
      <c r="AE29" s="496"/>
      <c r="AF29" s="496"/>
      <c r="AG29" s="500">
        <f t="shared" si="1"/>
        <v>0</v>
      </c>
      <c r="AH29" s="501"/>
      <c r="AI29" s="483">
        <f>(IF(OR('Budget Period 1'!L29&lt;2,'Budget Period 1'!O29&lt;2),0,IF(OR('Budget Period 1'!O29=4,'Budget Period 1'!O29=5),U29*2080/12*AB29*AD29,(U29/(CHOOSE('Budget Period 1'!O29,0,9,12,0,0))*AB29*AD29))))</f>
        <v>0</v>
      </c>
      <c r="AJ29" s="484"/>
      <c r="AK29" s="484"/>
      <c r="AL29" s="499"/>
      <c r="AM29" s="814">
        <f>IF(OR('Budget Period 1'!L29&lt;2,'Budget Period 1'!O29&lt;2),0,IF('Budget Period 1'!L29=4,FringeRate_Y4_PostDoc,CHOOSE('Budget Period 1'!O29,0,FringeRate_Y4_Faculty,FringeRate_Y4_Faculty,FringeRate_Y4_Classified,FringeRate_Y4_LTE)))</f>
        <v>0</v>
      </c>
      <c r="AN29" s="815"/>
      <c r="AO29" s="832">
        <f t="shared" si="2"/>
        <v>0</v>
      </c>
      <c r="AP29" s="833"/>
      <c r="AQ29" s="483">
        <f t="shared" si="3"/>
        <v>0</v>
      </c>
      <c r="AR29" s="484"/>
      <c r="AS29" s="484"/>
      <c r="AT29" s="485"/>
      <c r="AU29" s="136"/>
      <c r="AV29" s="10"/>
    </row>
    <row r="30" spans="2:48" ht="18" customHeight="1" thickBot="1" x14ac:dyDescent="0.25">
      <c r="B30" s="10"/>
      <c r="C30" s="136"/>
      <c r="D30" s="136"/>
      <c r="E30" s="148" t="s">
        <v>109</v>
      </c>
      <c r="F30" s="745">
        <f>'Budget Period 1'!F30:K30</f>
        <v>0</v>
      </c>
      <c r="G30" s="746"/>
      <c r="H30" s="746"/>
      <c r="I30" s="746"/>
      <c r="J30" s="746"/>
      <c r="K30" s="747"/>
      <c r="L30" s="748" t="str">
        <f>CHOOSE('Budget Period 1'!L30,"",'Drop-Down_Options'!$B$25,'Drop-Down_Options'!$B$26,'Drop-Down_Options'!$B$27,'Drop-Down_Options'!$B$28)</f>
        <v/>
      </c>
      <c r="M30" s="749"/>
      <c r="N30" s="750"/>
      <c r="O30" s="748" t="str">
        <f>CHOOSE('Budget Period 1'!O30,"",'Drop-Down_Options'!$B$35,'Drop-Down_Options'!$B$36,"Classified","LTE")</f>
        <v/>
      </c>
      <c r="P30" s="749"/>
      <c r="Q30" s="749"/>
      <c r="R30" s="749"/>
      <c r="S30" s="749"/>
      <c r="T30" s="750"/>
      <c r="U30" s="751">
        <f>'Budget Period 3'!U30*(1+IF(L30="PI",Data_SalaryInflationRatePI,Data_SalaryInflationRate))</f>
        <v>0</v>
      </c>
      <c r="V30" s="752"/>
      <c r="W30" s="752"/>
      <c r="X30" s="753"/>
      <c r="Y30" s="114">
        <v>1</v>
      </c>
      <c r="Z30" s="119"/>
      <c r="AA30" s="116" t="str">
        <f t="shared" si="0"/>
        <v/>
      </c>
      <c r="AB30" s="581"/>
      <c r="AC30" s="582"/>
      <c r="AD30" s="528"/>
      <c r="AE30" s="529"/>
      <c r="AF30" s="529"/>
      <c r="AG30" s="583">
        <f t="shared" si="1"/>
        <v>0</v>
      </c>
      <c r="AH30" s="584"/>
      <c r="AI30" s="506">
        <f>(IF(OR('Budget Period 1'!L30&lt;2,'Budget Period 1'!O30&lt;2),0,IF(OR('Budget Period 1'!O30=4,'Budget Period 1'!O30=5),U30*2080/12*AB30*AD30,(U30/(CHOOSE('Budget Period 1'!O30,0,9,12,0,0))*AB30*AD30))))</f>
        <v>0</v>
      </c>
      <c r="AJ30" s="507"/>
      <c r="AK30" s="507"/>
      <c r="AL30" s="530"/>
      <c r="AM30" s="816">
        <f>IF(OR('Budget Period 1'!L30&lt;2,'Budget Period 1'!O30&lt;2),0,IF('Budget Period 1'!L30=4,FringeRate_Y4_PostDoc,CHOOSE('Budget Period 1'!O30,0,FringeRate_Y4_Faculty,FringeRate_Y4_Faculty,FringeRate_Y4_Classified,FringeRate_Y4_LTE)))</f>
        <v>0</v>
      </c>
      <c r="AN30" s="817"/>
      <c r="AO30" s="818">
        <f t="shared" si="2"/>
        <v>0</v>
      </c>
      <c r="AP30" s="819"/>
      <c r="AQ30" s="506">
        <f t="shared" si="3"/>
        <v>0</v>
      </c>
      <c r="AR30" s="507"/>
      <c r="AS30" s="507"/>
      <c r="AT30" s="508"/>
      <c r="AU30" s="136"/>
      <c r="AV30" s="10"/>
    </row>
    <row r="31" spans="2:48" ht="13.5" thickBot="1" x14ac:dyDescent="0.25">
      <c r="B31" s="10"/>
      <c r="C31" s="136"/>
      <c r="D31" s="136"/>
      <c r="E31" s="136"/>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0"/>
    </row>
    <row r="32" spans="2:48" ht="13.5" thickBot="1" x14ac:dyDescent="0.25">
      <c r="B32" s="10"/>
      <c r="C32" s="149"/>
      <c r="D32" s="150"/>
      <c r="E32" s="150" t="s">
        <v>110</v>
      </c>
      <c r="F32" s="150"/>
      <c r="G32" s="150"/>
      <c r="H32" s="150"/>
      <c r="I32" s="150"/>
      <c r="J32" s="150"/>
      <c r="K32" s="150"/>
      <c r="L32" s="150"/>
      <c r="M32" s="150"/>
      <c r="N32" s="150"/>
      <c r="O32" s="150"/>
      <c r="P32" s="150"/>
      <c r="Q32" s="150"/>
      <c r="R32" s="150"/>
      <c r="S32" s="150"/>
      <c r="T32" s="150"/>
      <c r="U32" s="150"/>
      <c r="V32" s="150"/>
      <c r="W32" s="150"/>
      <c r="X32" s="150"/>
      <c r="Y32" s="150"/>
      <c r="Z32" s="150"/>
      <c r="AA32" s="150"/>
      <c r="AB32" s="150"/>
      <c r="AC32" s="150"/>
      <c r="AD32" s="150"/>
      <c r="AE32" s="150"/>
      <c r="AF32" s="150"/>
      <c r="AG32" s="150"/>
      <c r="AH32" s="150"/>
      <c r="AI32" s="820">
        <f>SUM(AI11:AL30)</f>
        <v>0</v>
      </c>
      <c r="AJ32" s="821"/>
      <c r="AK32" s="821"/>
      <c r="AL32" s="822"/>
      <c r="AM32" s="153"/>
      <c r="AN32" s="153"/>
      <c r="AO32" s="820">
        <f>SUM(AO11:AP30)</f>
        <v>0</v>
      </c>
      <c r="AP32" s="821"/>
      <c r="AQ32" s="820">
        <f>SUM(AQ11:AT30)</f>
        <v>0</v>
      </c>
      <c r="AR32" s="821"/>
      <c r="AS32" s="821"/>
      <c r="AT32" s="822"/>
      <c r="AU32" s="152"/>
      <c r="AV32" s="10"/>
    </row>
    <row r="33" spans="2:48" x14ac:dyDescent="0.2">
      <c r="B33" s="10"/>
      <c r="C33" s="136"/>
      <c r="D33" s="136"/>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0"/>
    </row>
    <row r="34" spans="2:48" ht="13.5" thickBot="1" x14ac:dyDescent="0.25">
      <c r="B34" s="10"/>
      <c r="C34" s="136"/>
      <c r="D34" s="141" t="s">
        <v>134</v>
      </c>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0"/>
    </row>
    <row r="35" spans="2:48" ht="28.5" customHeight="1" thickBot="1" x14ac:dyDescent="0.25">
      <c r="B35" s="10"/>
      <c r="C35" s="136"/>
      <c r="D35" s="136"/>
      <c r="E35" s="136"/>
      <c r="F35" s="521" t="s">
        <v>427</v>
      </c>
      <c r="G35" s="494"/>
      <c r="H35" s="494"/>
      <c r="I35" s="494"/>
      <c r="J35" s="494"/>
      <c r="K35" s="494"/>
      <c r="L35" s="494"/>
      <c r="M35" s="494"/>
      <c r="N35" s="494"/>
      <c r="O35" s="494"/>
      <c r="P35" s="494"/>
      <c r="Q35" s="494"/>
      <c r="R35" s="494" t="s">
        <v>119</v>
      </c>
      <c r="S35" s="494"/>
      <c r="T35" s="494" t="s">
        <v>122</v>
      </c>
      <c r="U35" s="494"/>
      <c r="V35" s="494"/>
      <c r="W35" s="494"/>
      <c r="X35" s="494"/>
      <c r="Y35" s="494" t="s">
        <v>121</v>
      </c>
      <c r="Z35" s="494"/>
      <c r="AA35" s="494"/>
      <c r="AB35" s="494" t="s">
        <v>499</v>
      </c>
      <c r="AC35" s="494"/>
      <c r="AD35" s="531"/>
      <c r="AE35" s="136"/>
      <c r="AF35" s="521" t="s">
        <v>118</v>
      </c>
      <c r="AG35" s="494"/>
      <c r="AH35" s="494"/>
      <c r="AI35" s="493" t="s">
        <v>123</v>
      </c>
      <c r="AJ35" s="494"/>
      <c r="AK35" s="494"/>
      <c r="AL35" s="494"/>
      <c r="AM35" s="493" t="s">
        <v>124</v>
      </c>
      <c r="AN35" s="494"/>
      <c r="AO35" s="493" t="s">
        <v>125</v>
      </c>
      <c r="AP35" s="494"/>
      <c r="AQ35" s="493" t="s">
        <v>126</v>
      </c>
      <c r="AR35" s="494"/>
      <c r="AS35" s="494"/>
      <c r="AT35" s="531"/>
      <c r="AU35" s="136"/>
      <c r="AV35" s="10"/>
    </row>
    <row r="36" spans="2:48" ht="20.100000000000001" customHeight="1" x14ac:dyDescent="0.2">
      <c r="B36" s="10"/>
      <c r="C36" s="136"/>
      <c r="D36" s="136"/>
      <c r="E36" s="341" t="s">
        <v>91</v>
      </c>
      <c r="F36" s="847"/>
      <c r="G36" s="848"/>
      <c r="H36" s="848"/>
      <c r="I36" s="848"/>
      <c r="J36" s="848"/>
      <c r="K36" s="848"/>
      <c r="L36" s="848"/>
      <c r="M36" s="848"/>
      <c r="N36" s="848"/>
      <c r="O36" s="848"/>
      <c r="P36" s="848"/>
      <c r="Q36" s="848"/>
      <c r="R36" s="848"/>
      <c r="S36" s="848"/>
      <c r="T36" s="848"/>
      <c r="U36" s="848"/>
      <c r="V36" s="848"/>
      <c r="W36" s="848"/>
      <c r="X36" s="848"/>
      <c r="Y36" s="848"/>
      <c r="Z36" s="848"/>
      <c r="AA36" s="849"/>
      <c r="AB36" s="708"/>
      <c r="AC36" s="709"/>
      <c r="AD36" s="710"/>
      <c r="AE36" s="136"/>
      <c r="AF36" s="469">
        <f>IF(OR(AB36="",Calc!F70=1),0,(AB36*TuitionRemission_GradAssistants_Y4)/IF(Calc!F70&lt;=5,1,2))</f>
        <v>0</v>
      </c>
      <c r="AG36" s="470"/>
      <c r="AH36" s="471"/>
      <c r="AI36" s="805">
        <f>IF(OR(Calc!D70=1,Calc!E70=1,Calc!F70=1),0,Calc!K70*AB36)</f>
        <v>0</v>
      </c>
      <c r="AJ36" s="806"/>
      <c r="AK36" s="806"/>
      <c r="AL36" s="823"/>
      <c r="AM36" s="826">
        <f>IF(AB36&gt;0,FringeRate_Y4_GradStudent,0)</f>
        <v>0</v>
      </c>
      <c r="AN36" s="827"/>
      <c r="AO36" s="805">
        <f>AM36*AI36</f>
        <v>0</v>
      </c>
      <c r="AP36" s="823"/>
      <c r="AQ36" s="805">
        <f>R36*T36+AC36+AF36+AI36+AO36</f>
        <v>0</v>
      </c>
      <c r="AR36" s="806"/>
      <c r="AS36" s="806"/>
      <c r="AT36" s="807"/>
      <c r="AU36" s="136"/>
      <c r="AV36" s="10"/>
    </row>
    <row r="37" spans="2:48" ht="20.100000000000001" customHeight="1" x14ac:dyDescent="0.2">
      <c r="B37" s="10"/>
      <c r="C37" s="136"/>
      <c r="D37" s="136"/>
      <c r="E37" s="341" t="s">
        <v>92</v>
      </c>
      <c r="F37" s="844"/>
      <c r="G37" s="845"/>
      <c r="H37" s="845"/>
      <c r="I37" s="845"/>
      <c r="J37" s="845"/>
      <c r="K37" s="845"/>
      <c r="L37" s="845"/>
      <c r="M37" s="845"/>
      <c r="N37" s="845"/>
      <c r="O37" s="845"/>
      <c r="P37" s="845"/>
      <c r="Q37" s="845"/>
      <c r="R37" s="845"/>
      <c r="S37" s="845"/>
      <c r="T37" s="845"/>
      <c r="U37" s="845"/>
      <c r="V37" s="845"/>
      <c r="W37" s="845"/>
      <c r="X37" s="845"/>
      <c r="Y37" s="845"/>
      <c r="Z37" s="845"/>
      <c r="AA37" s="846"/>
      <c r="AB37" s="535"/>
      <c r="AC37" s="536"/>
      <c r="AD37" s="537"/>
      <c r="AE37" s="136"/>
      <c r="AF37" s="472">
        <f>IF(OR(AB37="",Calc!F71=1),0,(AB37*TuitionRemission_GradAssistants_Y4)/IF(Calc!F71&lt;=5,1,2))</f>
        <v>0</v>
      </c>
      <c r="AG37" s="473"/>
      <c r="AH37" s="474"/>
      <c r="AI37" s="808">
        <f>IF(OR(Calc!D71=1,Calc!E71=1,Calc!F71=1),0,Calc!K71*AB37)</f>
        <v>0</v>
      </c>
      <c r="AJ37" s="809"/>
      <c r="AK37" s="809"/>
      <c r="AL37" s="824"/>
      <c r="AM37" s="828">
        <f>IF(AB37&gt;0,FringeRate_Y4_GradStudent,0)</f>
        <v>0</v>
      </c>
      <c r="AN37" s="829"/>
      <c r="AO37" s="808">
        <f t="shared" ref="AO37:AO40" si="4">AM37*AI37</f>
        <v>0</v>
      </c>
      <c r="AP37" s="824"/>
      <c r="AQ37" s="808">
        <f t="shared" ref="AQ37:AQ40" si="5">R37*T37+AC37+AF37+AI37+AO37</f>
        <v>0</v>
      </c>
      <c r="AR37" s="809"/>
      <c r="AS37" s="809"/>
      <c r="AT37" s="810"/>
      <c r="AU37" s="136"/>
      <c r="AV37" s="10"/>
    </row>
    <row r="38" spans="2:48" ht="20.100000000000001" customHeight="1" x14ac:dyDescent="0.2">
      <c r="B38" s="10"/>
      <c r="C38" s="136"/>
      <c r="D38" s="136"/>
      <c r="E38" s="341" t="s">
        <v>93</v>
      </c>
      <c r="F38" s="844"/>
      <c r="G38" s="845"/>
      <c r="H38" s="845"/>
      <c r="I38" s="845"/>
      <c r="J38" s="845"/>
      <c r="K38" s="845"/>
      <c r="L38" s="845"/>
      <c r="M38" s="845"/>
      <c r="N38" s="845"/>
      <c r="O38" s="845"/>
      <c r="P38" s="845"/>
      <c r="Q38" s="845"/>
      <c r="R38" s="845"/>
      <c r="S38" s="845"/>
      <c r="T38" s="845"/>
      <c r="U38" s="845"/>
      <c r="V38" s="845"/>
      <c r="W38" s="845"/>
      <c r="X38" s="845"/>
      <c r="Y38" s="845"/>
      <c r="Z38" s="845"/>
      <c r="AA38" s="846"/>
      <c r="AB38" s="535"/>
      <c r="AC38" s="536"/>
      <c r="AD38" s="537"/>
      <c r="AE38" s="136"/>
      <c r="AF38" s="472">
        <f>IF(OR(AB38="",Calc!F72=1),0,(AB38*TuitionRemission_GradAssistants_Y4)/IF(Calc!F72&lt;=5,1,2))</f>
        <v>0</v>
      </c>
      <c r="AG38" s="473"/>
      <c r="AH38" s="474"/>
      <c r="AI38" s="808">
        <f>IF(OR(Calc!D72=1,Calc!E72=1,Calc!F72=1),0,Calc!K72*AB38)</f>
        <v>0</v>
      </c>
      <c r="AJ38" s="809"/>
      <c r="AK38" s="809"/>
      <c r="AL38" s="824"/>
      <c r="AM38" s="828">
        <f>IF(AB38&gt;0,FringeRate_Y4_GradStudent,0)</f>
        <v>0</v>
      </c>
      <c r="AN38" s="829"/>
      <c r="AO38" s="808">
        <f t="shared" si="4"/>
        <v>0</v>
      </c>
      <c r="AP38" s="824"/>
      <c r="AQ38" s="808">
        <f t="shared" si="5"/>
        <v>0</v>
      </c>
      <c r="AR38" s="809"/>
      <c r="AS38" s="809"/>
      <c r="AT38" s="810"/>
      <c r="AU38" s="136"/>
      <c r="AV38" s="10"/>
    </row>
    <row r="39" spans="2:48" ht="20.100000000000001" customHeight="1" x14ac:dyDescent="0.2">
      <c r="B39" s="10"/>
      <c r="C39" s="136"/>
      <c r="D39" s="136"/>
      <c r="E39" s="341" t="s">
        <v>94</v>
      </c>
      <c r="F39" s="844"/>
      <c r="G39" s="845"/>
      <c r="H39" s="845"/>
      <c r="I39" s="845"/>
      <c r="J39" s="845"/>
      <c r="K39" s="845"/>
      <c r="L39" s="845"/>
      <c r="M39" s="845"/>
      <c r="N39" s="845"/>
      <c r="O39" s="845"/>
      <c r="P39" s="845"/>
      <c r="Q39" s="845"/>
      <c r="R39" s="845"/>
      <c r="S39" s="845"/>
      <c r="T39" s="845"/>
      <c r="U39" s="845"/>
      <c r="V39" s="845"/>
      <c r="W39" s="845"/>
      <c r="X39" s="845"/>
      <c r="Y39" s="845"/>
      <c r="Z39" s="845"/>
      <c r="AA39" s="846"/>
      <c r="AB39" s="535"/>
      <c r="AC39" s="536"/>
      <c r="AD39" s="537"/>
      <c r="AE39" s="136"/>
      <c r="AF39" s="472">
        <f>IF(OR(AB39="",Calc!F73=1),0,(AB39*TuitionRemission_GradAssistants_Y4)/IF(Calc!F73&lt;=5,1,2))</f>
        <v>0</v>
      </c>
      <c r="AG39" s="473"/>
      <c r="AH39" s="474"/>
      <c r="AI39" s="808">
        <f>IF(OR(Calc!D73=1,Calc!E73=1,Calc!F73=1),0,Calc!K73*AB39)</f>
        <v>0</v>
      </c>
      <c r="AJ39" s="809"/>
      <c r="AK39" s="809"/>
      <c r="AL39" s="824"/>
      <c r="AM39" s="828">
        <f>IF(AB39&gt;0,FringeRate_Y4_GradStudent,0)</f>
        <v>0</v>
      </c>
      <c r="AN39" s="829"/>
      <c r="AO39" s="808">
        <f t="shared" si="4"/>
        <v>0</v>
      </c>
      <c r="AP39" s="824"/>
      <c r="AQ39" s="808">
        <f t="shared" si="5"/>
        <v>0</v>
      </c>
      <c r="AR39" s="809"/>
      <c r="AS39" s="809"/>
      <c r="AT39" s="810"/>
      <c r="AU39" s="136"/>
      <c r="AV39" s="10"/>
    </row>
    <row r="40" spans="2:48" ht="20.100000000000001" customHeight="1" thickBot="1" x14ac:dyDescent="0.25">
      <c r="B40" s="10"/>
      <c r="C40" s="136"/>
      <c r="D40" s="136"/>
      <c r="E40" s="341" t="s">
        <v>95</v>
      </c>
      <c r="F40" s="850"/>
      <c r="G40" s="851"/>
      <c r="H40" s="851"/>
      <c r="I40" s="851"/>
      <c r="J40" s="851"/>
      <c r="K40" s="851"/>
      <c r="L40" s="851"/>
      <c r="M40" s="851"/>
      <c r="N40" s="851"/>
      <c r="O40" s="851"/>
      <c r="P40" s="851"/>
      <c r="Q40" s="851"/>
      <c r="R40" s="851"/>
      <c r="S40" s="851"/>
      <c r="T40" s="851"/>
      <c r="U40" s="851"/>
      <c r="V40" s="851"/>
      <c r="W40" s="851"/>
      <c r="X40" s="851"/>
      <c r="Y40" s="851"/>
      <c r="Z40" s="851"/>
      <c r="AA40" s="852"/>
      <c r="AB40" s="711"/>
      <c r="AC40" s="712"/>
      <c r="AD40" s="713"/>
      <c r="AE40" s="136"/>
      <c r="AF40" s="475">
        <f>IF(OR(AB40="",Calc!F74=1),0,(AB40*TuitionRemission_GradAssistants_Y4)/IF(Calc!F74&lt;=5,1,2))</f>
        <v>0</v>
      </c>
      <c r="AG40" s="467"/>
      <c r="AH40" s="466"/>
      <c r="AI40" s="811">
        <f>IF(OR(Calc!D74=1,Calc!E74=1,Calc!F74=1),0,Calc!K74*AB40)</f>
        <v>0</v>
      </c>
      <c r="AJ40" s="812"/>
      <c r="AK40" s="812"/>
      <c r="AL40" s="825"/>
      <c r="AM40" s="830">
        <f>IF(AB40&gt;0,FringeRate_Y4_GradStudent,0)</f>
        <v>0</v>
      </c>
      <c r="AN40" s="831"/>
      <c r="AO40" s="811">
        <f t="shared" si="4"/>
        <v>0</v>
      </c>
      <c r="AP40" s="825"/>
      <c r="AQ40" s="811">
        <f t="shared" si="5"/>
        <v>0</v>
      </c>
      <c r="AR40" s="812"/>
      <c r="AS40" s="812"/>
      <c r="AT40" s="813"/>
      <c r="AU40" s="136"/>
      <c r="AV40" s="10"/>
    </row>
    <row r="41" spans="2:48" ht="13.5" thickBot="1" x14ac:dyDescent="0.25">
      <c r="B41" s="10"/>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36"/>
      <c r="AP41" s="136"/>
      <c r="AQ41" s="136"/>
      <c r="AR41" s="136"/>
      <c r="AS41" s="136"/>
      <c r="AT41" s="136"/>
      <c r="AU41" s="136"/>
      <c r="AV41" s="10"/>
    </row>
    <row r="42" spans="2:48" ht="13.5" thickBot="1" x14ac:dyDescent="0.25">
      <c r="B42" s="10"/>
      <c r="C42" s="149"/>
      <c r="D42" s="150"/>
      <c r="E42" s="150" t="s">
        <v>133</v>
      </c>
      <c r="F42" s="150"/>
      <c r="G42" s="150"/>
      <c r="H42" s="150"/>
      <c r="I42" s="150"/>
      <c r="J42" s="150"/>
      <c r="K42" s="150"/>
      <c r="L42" s="150"/>
      <c r="M42" s="150"/>
      <c r="N42" s="150"/>
      <c r="O42" s="150"/>
      <c r="P42" s="150"/>
      <c r="Q42" s="150"/>
      <c r="R42" s="150"/>
      <c r="S42" s="340"/>
      <c r="T42" s="340"/>
      <c r="U42" s="340"/>
      <c r="V42" s="340"/>
      <c r="W42" s="340"/>
      <c r="X42" s="340"/>
      <c r="Y42" s="340"/>
      <c r="Z42" s="340"/>
      <c r="AA42" s="340"/>
      <c r="AB42" s="340"/>
      <c r="AC42" s="340"/>
      <c r="AD42" s="150"/>
      <c r="AE42" s="301"/>
      <c r="AF42" s="575">
        <f>SUM(AF36:AH40)</f>
        <v>0</v>
      </c>
      <c r="AG42" s="575"/>
      <c r="AH42" s="575"/>
      <c r="AI42" s="683">
        <f>SUM(AI36:AL40)</f>
        <v>0</v>
      </c>
      <c r="AJ42" s="683"/>
      <c r="AK42" s="683"/>
      <c r="AL42" s="683"/>
      <c r="AM42" s="612"/>
      <c r="AN42" s="612"/>
      <c r="AO42" s="572">
        <f>SUM(AO36:AP40)</f>
        <v>0</v>
      </c>
      <c r="AP42" s="573"/>
      <c r="AQ42" s="572">
        <f>SUM(AQ36:AT40)</f>
        <v>0</v>
      </c>
      <c r="AR42" s="574"/>
      <c r="AS42" s="574"/>
      <c r="AT42" s="573"/>
      <c r="AU42" s="152"/>
      <c r="AV42" s="10"/>
    </row>
    <row r="43" spans="2:48" x14ac:dyDescent="0.2">
      <c r="B43" s="10"/>
      <c r="C43" s="136"/>
      <c r="D43" s="136"/>
      <c r="E43" s="136"/>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0"/>
    </row>
    <row r="44" spans="2:48" ht="13.5" thickBot="1" x14ac:dyDescent="0.25">
      <c r="B44" s="10"/>
      <c r="C44" s="136"/>
      <c r="D44" s="141" t="s">
        <v>136</v>
      </c>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0"/>
    </row>
    <row r="45" spans="2:48" ht="28.5" customHeight="1" thickBot="1" x14ac:dyDescent="0.25">
      <c r="B45" s="10"/>
      <c r="C45" s="136"/>
      <c r="D45" s="136"/>
      <c r="E45" s="136"/>
      <c r="F45" s="567" t="s">
        <v>129</v>
      </c>
      <c r="G45" s="493"/>
      <c r="H45" s="493"/>
      <c r="I45" s="493"/>
      <c r="J45" s="493"/>
      <c r="K45" s="493"/>
      <c r="L45" s="493"/>
      <c r="M45" s="493"/>
      <c r="N45" s="493"/>
      <c r="O45" s="493"/>
      <c r="P45" s="493"/>
      <c r="Q45" s="493"/>
      <c r="R45" s="564" t="s">
        <v>130</v>
      </c>
      <c r="S45" s="562"/>
      <c r="T45" s="563"/>
      <c r="U45" s="564" t="s">
        <v>131</v>
      </c>
      <c r="V45" s="562"/>
      <c r="W45" s="604"/>
      <c r="X45" s="136"/>
      <c r="Y45" s="136"/>
      <c r="Z45" s="136"/>
      <c r="AA45" s="136"/>
      <c r="AB45" s="136"/>
      <c r="AC45" s="136"/>
      <c r="AD45" s="136"/>
      <c r="AE45" s="136"/>
      <c r="AF45" s="136"/>
      <c r="AG45" s="566" t="s">
        <v>31</v>
      </c>
      <c r="AH45" s="567"/>
      <c r="AI45" s="563" t="s">
        <v>123</v>
      </c>
      <c r="AJ45" s="494"/>
      <c r="AK45" s="494"/>
      <c r="AL45" s="494"/>
      <c r="AM45" s="493" t="s">
        <v>124</v>
      </c>
      <c r="AN45" s="494"/>
      <c r="AO45" s="493" t="s">
        <v>125</v>
      </c>
      <c r="AP45" s="494"/>
      <c r="AQ45" s="493" t="s">
        <v>126</v>
      </c>
      <c r="AR45" s="494"/>
      <c r="AS45" s="494"/>
      <c r="AT45" s="531"/>
      <c r="AU45" s="136"/>
      <c r="AV45" s="10"/>
    </row>
    <row r="46" spans="2:48" x14ac:dyDescent="0.2">
      <c r="B46" s="10"/>
      <c r="C46" s="136"/>
      <c r="D46" s="136"/>
      <c r="E46" s="151" t="s">
        <v>91</v>
      </c>
      <c r="F46" s="595"/>
      <c r="G46" s="596"/>
      <c r="H46" s="596"/>
      <c r="I46" s="596"/>
      <c r="J46" s="596"/>
      <c r="K46" s="596"/>
      <c r="L46" s="596"/>
      <c r="M46" s="596"/>
      <c r="N46" s="596"/>
      <c r="O46" s="596"/>
      <c r="P46" s="596"/>
      <c r="Q46" s="596"/>
      <c r="R46" s="597"/>
      <c r="S46" s="597"/>
      <c r="T46" s="597"/>
      <c r="U46" s="684"/>
      <c r="V46" s="684"/>
      <c r="W46" s="685"/>
      <c r="X46" s="136"/>
      <c r="Y46" s="136"/>
      <c r="Z46" s="136"/>
      <c r="AA46" s="136"/>
      <c r="AB46" s="136"/>
      <c r="AC46" s="136"/>
      <c r="AD46" s="136"/>
      <c r="AE46" s="136"/>
      <c r="AF46" s="136"/>
      <c r="AG46" s="842">
        <f>U46/Var_PersonHoursPerMonth</f>
        <v>0</v>
      </c>
      <c r="AH46" s="843"/>
      <c r="AI46" s="681">
        <f>R46*U46</f>
        <v>0</v>
      </c>
      <c r="AJ46" s="594"/>
      <c r="AK46" s="594"/>
      <c r="AL46" s="594"/>
      <c r="AM46" s="801">
        <f>FringeRate_Y4_Student</f>
        <v>0.05</v>
      </c>
      <c r="AN46" s="801"/>
      <c r="AO46" s="594">
        <f>AI46*AM46</f>
        <v>0</v>
      </c>
      <c r="AP46" s="594"/>
      <c r="AQ46" s="594">
        <f>AI46+AO46</f>
        <v>0</v>
      </c>
      <c r="AR46" s="594"/>
      <c r="AS46" s="594"/>
      <c r="AT46" s="682"/>
      <c r="AU46" s="136"/>
      <c r="AV46" s="10"/>
    </row>
    <row r="47" spans="2:48" x14ac:dyDescent="0.2">
      <c r="B47" s="10"/>
      <c r="C47" s="136"/>
      <c r="D47" s="136"/>
      <c r="E47" s="151" t="s">
        <v>92</v>
      </c>
      <c r="F47" s="587"/>
      <c r="G47" s="588"/>
      <c r="H47" s="588"/>
      <c r="I47" s="588"/>
      <c r="J47" s="588"/>
      <c r="K47" s="588"/>
      <c r="L47" s="588"/>
      <c r="M47" s="588"/>
      <c r="N47" s="588"/>
      <c r="O47" s="588"/>
      <c r="P47" s="588"/>
      <c r="Q47" s="588"/>
      <c r="R47" s="603"/>
      <c r="S47" s="603"/>
      <c r="T47" s="603"/>
      <c r="U47" s="585"/>
      <c r="V47" s="585"/>
      <c r="W47" s="586"/>
      <c r="X47" s="136"/>
      <c r="Y47" s="136"/>
      <c r="Z47" s="136"/>
      <c r="AA47" s="136"/>
      <c r="AB47" s="136"/>
      <c r="AC47" s="136"/>
      <c r="AD47" s="136"/>
      <c r="AE47" s="136"/>
      <c r="AF47" s="136"/>
      <c r="AG47" s="792">
        <f>U47/Var_PersonHoursPerMonth</f>
        <v>0</v>
      </c>
      <c r="AH47" s="793"/>
      <c r="AI47" s="606">
        <f>R47*U47</f>
        <v>0</v>
      </c>
      <c r="AJ47" s="607"/>
      <c r="AK47" s="607"/>
      <c r="AL47" s="607"/>
      <c r="AM47" s="791">
        <f>FringeRate_Y4_Student</f>
        <v>0.05</v>
      </c>
      <c r="AN47" s="791"/>
      <c r="AO47" s="607">
        <f>AI47*AM47</f>
        <v>0</v>
      </c>
      <c r="AP47" s="607"/>
      <c r="AQ47" s="607">
        <f>AI47+AO47</f>
        <v>0</v>
      </c>
      <c r="AR47" s="607"/>
      <c r="AS47" s="607"/>
      <c r="AT47" s="609"/>
      <c r="AU47" s="136"/>
      <c r="AV47" s="10"/>
    </row>
    <row r="48" spans="2:48" x14ac:dyDescent="0.2">
      <c r="B48" s="10"/>
      <c r="C48" s="136"/>
      <c r="D48" s="136"/>
      <c r="E48" s="151" t="s">
        <v>93</v>
      </c>
      <c r="F48" s="587"/>
      <c r="G48" s="588"/>
      <c r="H48" s="588"/>
      <c r="I48" s="588"/>
      <c r="J48" s="588"/>
      <c r="K48" s="588"/>
      <c r="L48" s="588"/>
      <c r="M48" s="588"/>
      <c r="N48" s="588"/>
      <c r="O48" s="588"/>
      <c r="P48" s="588"/>
      <c r="Q48" s="588"/>
      <c r="R48" s="603"/>
      <c r="S48" s="603"/>
      <c r="T48" s="603"/>
      <c r="U48" s="585"/>
      <c r="V48" s="585"/>
      <c r="W48" s="586"/>
      <c r="X48" s="136"/>
      <c r="Y48" s="136"/>
      <c r="Z48" s="136"/>
      <c r="AA48" s="136"/>
      <c r="AB48" s="136"/>
      <c r="AC48" s="136"/>
      <c r="AD48" s="136"/>
      <c r="AE48" s="136"/>
      <c r="AF48" s="136"/>
      <c r="AG48" s="792">
        <f>U48/Var_PersonHoursPerMonth</f>
        <v>0</v>
      </c>
      <c r="AH48" s="793"/>
      <c r="AI48" s="606">
        <f>R48*U48</f>
        <v>0</v>
      </c>
      <c r="AJ48" s="607"/>
      <c r="AK48" s="607"/>
      <c r="AL48" s="607"/>
      <c r="AM48" s="791">
        <f>FringeRate_Y4_Student</f>
        <v>0.05</v>
      </c>
      <c r="AN48" s="791"/>
      <c r="AO48" s="607">
        <f>AI48*AM48</f>
        <v>0</v>
      </c>
      <c r="AP48" s="607"/>
      <c r="AQ48" s="607">
        <f>AI48+AO48</f>
        <v>0</v>
      </c>
      <c r="AR48" s="607"/>
      <c r="AS48" s="607"/>
      <c r="AT48" s="609"/>
      <c r="AU48" s="136"/>
      <c r="AV48" s="10"/>
    </row>
    <row r="49" spans="2:48" x14ac:dyDescent="0.2">
      <c r="B49" s="10"/>
      <c r="C49" s="136"/>
      <c r="D49" s="136"/>
      <c r="E49" s="151" t="s">
        <v>94</v>
      </c>
      <c r="F49" s="587"/>
      <c r="G49" s="588"/>
      <c r="H49" s="588"/>
      <c r="I49" s="588"/>
      <c r="J49" s="588"/>
      <c r="K49" s="588"/>
      <c r="L49" s="588"/>
      <c r="M49" s="588"/>
      <c r="N49" s="588"/>
      <c r="O49" s="588"/>
      <c r="P49" s="588"/>
      <c r="Q49" s="588"/>
      <c r="R49" s="603"/>
      <c r="S49" s="603"/>
      <c r="T49" s="603"/>
      <c r="U49" s="585"/>
      <c r="V49" s="585"/>
      <c r="W49" s="586"/>
      <c r="X49" s="136"/>
      <c r="Y49" s="136"/>
      <c r="Z49" s="136"/>
      <c r="AA49" s="136"/>
      <c r="AB49" s="136"/>
      <c r="AC49" s="136"/>
      <c r="AD49" s="136"/>
      <c r="AE49" s="136"/>
      <c r="AF49" s="136"/>
      <c r="AG49" s="792">
        <f>U49/Var_PersonHoursPerMonth</f>
        <v>0</v>
      </c>
      <c r="AH49" s="793"/>
      <c r="AI49" s="606">
        <f>R49*U49</f>
        <v>0</v>
      </c>
      <c r="AJ49" s="607"/>
      <c r="AK49" s="607"/>
      <c r="AL49" s="607"/>
      <c r="AM49" s="791">
        <f>FringeRate_Y4_Student</f>
        <v>0.05</v>
      </c>
      <c r="AN49" s="791"/>
      <c r="AO49" s="607">
        <f>AI49*AM49</f>
        <v>0</v>
      </c>
      <c r="AP49" s="607"/>
      <c r="AQ49" s="607">
        <f>AI49+AO49</f>
        <v>0</v>
      </c>
      <c r="AR49" s="607"/>
      <c r="AS49" s="607"/>
      <c r="AT49" s="609"/>
      <c r="AU49" s="136"/>
      <c r="AV49" s="10"/>
    </row>
    <row r="50" spans="2:48" ht="13.5" thickBot="1" x14ac:dyDescent="0.25">
      <c r="B50" s="10"/>
      <c r="C50" s="136"/>
      <c r="D50" s="136"/>
      <c r="E50" s="151" t="s">
        <v>95</v>
      </c>
      <c r="F50" s="598"/>
      <c r="G50" s="599"/>
      <c r="H50" s="599"/>
      <c r="I50" s="599"/>
      <c r="J50" s="599"/>
      <c r="K50" s="599"/>
      <c r="L50" s="599"/>
      <c r="M50" s="599"/>
      <c r="N50" s="599"/>
      <c r="O50" s="599"/>
      <c r="P50" s="599"/>
      <c r="Q50" s="599"/>
      <c r="R50" s="600"/>
      <c r="S50" s="600"/>
      <c r="T50" s="600"/>
      <c r="U50" s="601"/>
      <c r="V50" s="601"/>
      <c r="W50" s="602"/>
      <c r="X50" s="136"/>
      <c r="Y50" s="136"/>
      <c r="Z50" s="136"/>
      <c r="AA50" s="136"/>
      <c r="AB50" s="136"/>
      <c r="AC50" s="136"/>
      <c r="AD50" s="136"/>
      <c r="AE50" s="136"/>
      <c r="AF50" s="136"/>
      <c r="AG50" s="840">
        <f>U50/Var_PersonHoursPerMonth</f>
        <v>0</v>
      </c>
      <c r="AH50" s="841"/>
      <c r="AI50" s="605">
        <f>R50*U50</f>
        <v>0</v>
      </c>
      <c r="AJ50" s="590"/>
      <c r="AK50" s="590"/>
      <c r="AL50" s="590"/>
      <c r="AM50" s="796">
        <f>FringeRate_Y4_Student</f>
        <v>0.05</v>
      </c>
      <c r="AN50" s="796"/>
      <c r="AO50" s="590">
        <f>AI50*AM50</f>
        <v>0</v>
      </c>
      <c r="AP50" s="590"/>
      <c r="AQ50" s="590">
        <f>AI50+AO50</f>
        <v>0</v>
      </c>
      <c r="AR50" s="590"/>
      <c r="AS50" s="590"/>
      <c r="AT50" s="610"/>
      <c r="AU50" s="136"/>
      <c r="AV50" s="10"/>
    </row>
    <row r="51" spans="2:48" ht="13.5" thickBot="1" x14ac:dyDescent="0.25">
      <c r="B51" s="10"/>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36"/>
      <c r="AP51" s="136"/>
      <c r="AQ51" s="136"/>
      <c r="AR51" s="136"/>
      <c r="AS51" s="136"/>
      <c r="AT51" s="136"/>
      <c r="AU51" s="136"/>
      <c r="AV51" s="10"/>
    </row>
    <row r="52" spans="2:48" ht="13.5" thickBot="1" x14ac:dyDescent="0.25">
      <c r="B52" s="10"/>
      <c r="C52" s="149"/>
      <c r="D52" s="150"/>
      <c r="E52" s="150" t="s">
        <v>135</v>
      </c>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4"/>
      <c r="AD52" s="150"/>
      <c r="AE52" s="150"/>
      <c r="AF52" s="150"/>
      <c r="AG52" s="150"/>
      <c r="AH52" s="150"/>
      <c r="AI52" s="787">
        <f>SUM(AI46:AL50)</f>
        <v>0</v>
      </c>
      <c r="AJ52" s="787"/>
      <c r="AK52" s="787"/>
      <c r="AL52" s="787"/>
      <c r="AM52" s="759"/>
      <c r="AN52" s="759"/>
      <c r="AO52" s="787">
        <f>SUM(AO46:AP50)</f>
        <v>0</v>
      </c>
      <c r="AP52" s="787"/>
      <c r="AQ52" s="787">
        <f>SUM(AQ46:AT50)</f>
        <v>0</v>
      </c>
      <c r="AR52" s="787"/>
      <c r="AS52" s="787"/>
      <c r="AT52" s="787"/>
      <c r="AU52" s="152"/>
      <c r="AV52" s="10"/>
    </row>
    <row r="53" spans="2:48" x14ac:dyDescent="0.2">
      <c r="B53" s="10"/>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36"/>
      <c r="AP53" s="136"/>
      <c r="AQ53" s="136"/>
      <c r="AR53" s="136"/>
      <c r="AS53" s="136"/>
      <c r="AT53" s="136"/>
      <c r="AU53" s="136"/>
      <c r="AV53" s="10"/>
    </row>
    <row r="54" spans="2:48" ht="13.5" thickBot="1" x14ac:dyDescent="0.25">
      <c r="B54" s="10"/>
      <c r="C54" s="136"/>
      <c r="D54" s="141" t="s">
        <v>137</v>
      </c>
      <c r="E54" s="136"/>
      <c r="F54" s="136"/>
      <c r="G54" s="136"/>
      <c r="H54" s="136"/>
      <c r="I54" s="136"/>
      <c r="J54" s="136"/>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36"/>
      <c r="AP54" s="136"/>
      <c r="AQ54" s="136"/>
      <c r="AR54" s="136"/>
      <c r="AS54" s="136"/>
      <c r="AT54" s="136"/>
      <c r="AU54" s="136"/>
      <c r="AV54" s="10"/>
    </row>
    <row r="55" spans="2:48" ht="18" customHeight="1" thickBot="1" x14ac:dyDescent="0.25">
      <c r="B55" s="10"/>
      <c r="C55" s="136"/>
      <c r="D55" s="136"/>
      <c r="E55" s="136"/>
      <c r="F55" s="567" t="s">
        <v>326</v>
      </c>
      <c r="G55" s="493"/>
      <c r="H55" s="493"/>
      <c r="I55" s="493"/>
      <c r="J55" s="493"/>
      <c r="K55" s="493"/>
      <c r="L55" s="493"/>
      <c r="M55" s="493"/>
      <c r="N55" s="493"/>
      <c r="O55" s="493"/>
      <c r="P55" s="493"/>
      <c r="Q55" s="493"/>
      <c r="R55" s="493"/>
      <c r="S55" s="493"/>
      <c r="T55" s="493"/>
      <c r="U55" s="493"/>
      <c r="V55" s="493"/>
      <c r="W55" s="493"/>
      <c r="X55" s="493"/>
      <c r="Y55" s="493"/>
      <c r="Z55" s="493"/>
      <c r="AA55" s="493"/>
      <c r="AB55" s="493"/>
      <c r="AC55" s="493"/>
      <c r="AD55" s="493"/>
      <c r="AE55" s="493"/>
      <c r="AF55" s="493"/>
      <c r="AG55" s="493"/>
      <c r="AH55" s="493"/>
      <c r="AI55" s="493"/>
      <c r="AJ55" s="493"/>
      <c r="AK55" s="613" t="s">
        <v>139</v>
      </c>
      <c r="AL55" s="487"/>
      <c r="AM55" s="487"/>
      <c r="AN55" s="614"/>
      <c r="AO55" s="136"/>
      <c r="AP55" s="136"/>
      <c r="AQ55" s="136"/>
      <c r="AR55" s="136"/>
      <c r="AS55" s="136"/>
      <c r="AT55" s="136"/>
      <c r="AU55" s="136"/>
      <c r="AV55" s="10"/>
    </row>
    <row r="56" spans="2:48" x14ac:dyDescent="0.2">
      <c r="B56" s="10"/>
      <c r="C56" s="136"/>
      <c r="D56" s="136"/>
      <c r="E56" s="148" t="s">
        <v>91</v>
      </c>
      <c r="F56" s="617"/>
      <c r="G56" s="618"/>
      <c r="H56" s="618"/>
      <c r="I56" s="618"/>
      <c r="J56" s="618"/>
      <c r="K56" s="618"/>
      <c r="L56" s="618"/>
      <c r="M56" s="618"/>
      <c r="N56" s="618"/>
      <c r="O56" s="618"/>
      <c r="P56" s="618"/>
      <c r="Q56" s="618"/>
      <c r="R56" s="618"/>
      <c r="S56" s="618"/>
      <c r="T56" s="618"/>
      <c r="U56" s="618"/>
      <c r="V56" s="618"/>
      <c r="W56" s="618"/>
      <c r="X56" s="618"/>
      <c r="Y56" s="618"/>
      <c r="Z56" s="618"/>
      <c r="AA56" s="618"/>
      <c r="AB56" s="618"/>
      <c r="AC56" s="618"/>
      <c r="AD56" s="618"/>
      <c r="AE56" s="618"/>
      <c r="AF56" s="618"/>
      <c r="AG56" s="618"/>
      <c r="AH56" s="618"/>
      <c r="AI56" s="618"/>
      <c r="AJ56" s="618"/>
      <c r="AK56" s="619"/>
      <c r="AL56" s="619"/>
      <c r="AM56" s="619"/>
      <c r="AN56" s="620"/>
      <c r="AO56" s="136"/>
      <c r="AP56" s="136"/>
      <c r="AQ56" s="136"/>
      <c r="AR56" s="136"/>
      <c r="AS56" s="136"/>
      <c r="AT56" s="136"/>
      <c r="AU56" s="136"/>
      <c r="AV56" s="10"/>
    </row>
    <row r="57" spans="2:48" x14ac:dyDescent="0.2">
      <c r="B57" s="10"/>
      <c r="C57" s="136"/>
      <c r="D57" s="136"/>
      <c r="E57" s="148" t="s">
        <v>92</v>
      </c>
      <c r="F57" s="587"/>
      <c r="G57" s="588"/>
      <c r="H57" s="588"/>
      <c r="I57" s="588"/>
      <c r="J57" s="588"/>
      <c r="K57" s="588"/>
      <c r="L57" s="588"/>
      <c r="M57" s="588"/>
      <c r="N57" s="588"/>
      <c r="O57" s="588"/>
      <c r="P57" s="588"/>
      <c r="Q57" s="588"/>
      <c r="R57" s="588"/>
      <c r="S57" s="588"/>
      <c r="T57" s="588"/>
      <c r="U57" s="588"/>
      <c r="V57" s="588"/>
      <c r="W57" s="588"/>
      <c r="X57" s="588"/>
      <c r="Y57" s="588"/>
      <c r="Z57" s="588"/>
      <c r="AA57" s="588"/>
      <c r="AB57" s="588"/>
      <c r="AC57" s="588"/>
      <c r="AD57" s="588"/>
      <c r="AE57" s="588"/>
      <c r="AF57" s="588"/>
      <c r="AG57" s="588"/>
      <c r="AH57" s="588"/>
      <c r="AI57" s="588"/>
      <c r="AJ57" s="588"/>
      <c r="AK57" s="615"/>
      <c r="AL57" s="615"/>
      <c r="AM57" s="615"/>
      <c r="AN57" s="616"/>
      <c r="AO57" s="136"/>
      <c r="AP57" s="136"/>
      <c r="AQ57" s="136"/>
      <c r="AR57" s="136"/>
      <c r="AS57" s="136"/>
      <c r="AT57" s="136"/>
      <c r="AU57" s="136"/>
      <c r="AV57" s="10"/>
    </row>
    <row r="58" spans="2:48" x14ac:dyDescent="0.2">
      <c r="B58" s="10"/>
      <c r="C58" s="136"/>
      <c r="D58" s="136"/>
      <c r="E58" s="148" t="s">
        <v>93</v>
      </c>
      <c r="F58" s="587"/>
      <c r="G58" s="588"/>
      <c r="H58" s="588"/>
      <c r="I58" s="588"/>
      <c r="J58" s="588"/>
      <c r="K58" s="588"/>
      <c r="L58" s="588"/>
      <c r="M58" s="588"/>
      <c r="N58" s="588"/>
      <c r="O58" s="588"/>
      <c r="P58" s="588"/>
      <c r="Q58" s="588"/>
      <c r="R58" s="588"/>
      <c r="S58" s="588"/>
      <c r="T58" s="588"/>
      <c r="U58" s="588"/>
      <c r="V58" s="588"/>
      <c r="W58" s="588"/>
      <c r="X58" s="588"/>
      <c r="Y58" s="588"/>
      <c r="Z58" s="588"/>
      <c r="AA58" s="588"/>
      <c r="AB58" s="588"/>
      <c r="AC58" s="588"/>
      <c r="AD58" s="588"/>
      <c r="AE58" s="588"/>
      <c r="AF58" s="588"/>
      <c r="AG58" s="588"/>
      <c r="AH58" s="588"/>
      <c r="AI58" s="588"/>
      <c r="AJ58" s="588"/>
      <c r="AK58" s="615"/>
      <c r="AL58" s="615"/>
      <c r="AM58" s="615"/>
      <c r="AN58" s="616"/>
      <c r="AO58" s="136"/>
      <c r="AP58" s="136"/>
      <c r="AQ58" s="136"/>
      <c r="AR58" s="136"/>
      <c r="AS58" s="136"/>
      <c r="AT58" s="136"/>
      <c r="AU58" s="136"/>
      <c r="AV58" s="10"/>
    </row>
    <row r="59" spans="2:48" x14ac:dyDescent="0.2">
      <c r="B59" s="10"/>
      <c r="C59" s="136"/>
      <c r="D59" s="136"/>
      <c r="E59" s="148" t="s">
        <v>94</v>
      </c>
      <c r="F59" s="587"/>
      <c r="G59" s="588"/>
      <c r="H59" s="588"/>
      <c r="I59" s="588"/>
      <c r="J59" s="588"/>
      <c r="K59" s="588"/>
      <c r="L59" s="588"/>
      <c r="M59" s="588"/>
      <c r="N59" s="588"/>
      <c r="O59" s="588"/>
      <c r="P59" s="588"/>
      <c r="Q59" s="588"/>
      <c r="R59" s="588"/>
      <c r="S59" s="588"/>
      <c r="T59" s="588"/>
      <c r="U59" s="588"/>
      <c r="V59" s="588"/>
      <c r="W59" s="588"/>
      <c r="X59" s="588"/>
      <c r="Y59" s="588"/>
      <c r="Z59" s="588"/>
      <c r="AA59" s="588"/>
      <c r="AB59" s="588"/>
      <c r="AC59" s="588"/>
      <c r="AD59" s="588"/>
      <c r="AE59" s="588"/>
      <c r="AF59" s="588"/>
      <c r="AG59" s="588"/>
      <c r="AH59" s="588"/>
      <c r="AI59" s="588"/>
      <c r="AJ59" s="588"/>
      <c r="AK59" s="615"/>
      <c r="AL59" s="615"/>
      <c r="AM59" s="615"/>
      <c r="AN59" s="616"/>
      <c r="AO59" s="136"/>
      <c r="AP59" s="136"/>
      <c r="AQ59" s="136"/>
      <c r="AR59" s="136"/>
      <c r="AS59" s="136"/>
      <c r="AT59" s="136"/>
      <c r="AU59" s="136"/>
      <c r="AV59" s="10"/>
    </row>
    <row r="60" spans="2:48" x14ac:dyDescent="0.2">
      <c r="B60" s="10"/>
      <c r="C60" s="136"/>
      <c r="D60" s="136"/>
      <c r="E60" s="148" t="s">
        <v>95</v>
      </c>
      <c r="F60" s="587"/>
      <c r="G60" s="588"/>
      <c r="H60" s="588"/>
      <c r="I60" s="588"/>
      <c r="J60" s="588"/>
      <c r="K60" s="588"/>
      <c r="L60" s="588"/>
      <c r="M60" s="588"/>
      <c r="N60" s="588"/>
      <c r="O60" s="588"/>
      <c r="P60" s="588"/>
      <c r="Q60" s="588"/>
      <c r="R60" s="588"/>
      <c r="S60" s="588"/>
      <c r="T60" s="588"/>
      <c r="U60" s="588"/>
      <c r="V60" s="588"/>
      <c r="W60" s="588"/>
      <c r="X60" s="588"/>
      <c r="Y60" s="588"/>
      <c r="Z60" s="588"/>
      <c r="AA60" s="588"/>
      <c r="AB60" s="588"/>
      <c r="AC60" s="588"/>
      <c r="AD60" s="588"/>
      <c r="AE60" s="588"/>
      <c r="AF60" s="588"/>
      <c r="AG60" s="588"/>
      <c r="AH60" s="588"/>
      <c r="AI60" s="588"/>
      <c r="AJ60" s="588"/>
      <c r="AK60" s="615"/>
      <c r="AL60" s="615"/>
      <c r="AM60" s="615"/>
      <c r="AN60" s="616"/>
      <c r="AO60" s="136"/>
      <c r="AP60" s="136"/>
      <c r="AQ60" s="136"/>
      <c r="AR60" s="136"/>
      <c r="AS60" s="136"/>
      <c r="AT60" s="136"/>
      <c r="AU60" s="136"/>
      <c r="AV60" s="10"/>
    </row>
    <row r="61" spans="2:48" x14ac:dyDescent="0.2">
      <c r="B61" s="10"/>
      <c r="C61" s="136"/>
      <c r="D61" s="136"/>
      <c r="E61" s="148" t="s">
        <v>96</v>
      </c>
      <c r="F61" s="587"/>
      <c r="G61" s="588"/>
      <c r="H61" s="588"/>
      <c r="I61" s="588"/>
      <c r="J61" s="588"/>
      <c r="K61" s="588"/>
      <c r="L61" s="588"/>
      <c r="M61" s="588"/>
      <c r="N61" s="588"/>
      <c r="O61" s="588"/>
      <c r="P61" s="588"/>
      <c r="Q61" s="588"/>
      <c r="R61" s="588"/>
      <c r="S61" s="588"/>
      <c r="T61" s="588"/>
      <c r="U61" s="588"/>
      <c r="V61" s="588"/>
      <c r="W61" s="588"/>
      <c r="X61" s="588"/>
      <c r="Y61" s="588"/>
      <c r="Z61" s="588"/>
      <c r="AA61" s="588"/>
      <c r="AB61" s="588"/>
      <c r="AC61" s="588"/>
      <c r="AD61" s="588"/>
      <c r="AE61" s="588"/>
      <c r="AF61" s="588"/>
      <c r="AG61" s="588"/>
      <c r="AH61" s="588"/>
      <c r="AI61" s="588"/>
      <c r="AJ61" s="588"/>
      <c r="AK61" s="615"/>
      <c r="AL61" s="615"/>
      <c r="AM61" s="615"/>
      <c r="AN61" s="616"/>
      <c r="AO61" s="136"/>
      <c r="AP61" s="136"/>
      <c r="AQ61" s="136"/>
      <c r="AR61" s="136"/>
      <c r="AS61" s="136"/>
      <c r="AT61" s="136"/>
      <c r="AU61" s="136"/>
      <c r="AV61" s="10"/>
    </row>
    <row r="62" spans="2:48" x14ac:dyDescent="0.2">
      <c r="B62" s="10"/>
      <c r="C62" s="136"/>
      <c r="D62" s="136"/>
      <c r="E62" s="148" t="s">
        <v>97</v>
      </c>
      <c r="F62" s="587"/>
      <c r="G62" s="588"/>
      <c r="H62" s="588"/>
      <c r="I62" s="588"/>
      <c r="J62" s="588"/>
      <c r="K62" s="588"/>
      <c r="L62" s="588"/>
      <c r="M62" s="588"/>
      <c r="N62" s="588"/>
      <c r="O62" s="588"/>
      <c r="P62" s="588"/>
      <c r="Q62" s="588"/>
      <c r="R62" s="588"/>
      <c r="S62" s="588"/>
      <c r="T62" s="588"/>
      <c r="U62" s="588"/>
      <c r="V62" s="588"/>
      <c r="W62" s="588"/>
      <c r="X62" s="588"/>
      <c r="Y62" s="588"/>
      <c r="Z62" s="588"/>
      <c r="AA62" s="588"/>
      <c r="AB62" s="588"/>
      <c r="AC62" s="588"/>
      <c r="AD62" s="588"/>
      <c r="AE62" s="588"/>
      <c r="AF62" s="588"/>
      <c r="AG62" s="588"/>
      <c r="AH62" s="588"/>
      <c r="AI62" s="588"/>
      <c r="AJ62" s="588"/>
      <c r="AK62" s="615"/>
      <c r="AL62" s="615"/>
      <c r="AM62" s="615"/>
      <c r="AN62" s="616"/>
      <c r="AO62" s="136"/>
      <c r="AP62" s="136"/>
      <c r="AQ62" s="136"/>
      <c r="AR62" s="136"/>
      <c r="AS62" s="136"/>
      <c r="AT62" s="136"/>
      <c r="AU62" s="136"/>
      <c r="AV62" s="10"/>
    </row>
    <row r="63" spans="2:48" x14ac:dyDescent="0.2">
      <c r="B63" s="10"/>
      <c r="C63" s="136"/>
      <c r="D63" s="136"/>
      <c r="E63" s="148" t="s">
        <v>98</v>
      </c>
      <c r="F63" s="587"/>
      <c r="G63" s="588"/>
      <c r="H63" s="588"/>
      <c r="I63" s="588"/>
      <c r="J63" s="588"/>
      <c r="K63" s="588"/>
      <c r="L63" s="588"/>
      <c r="M63" s="588"/>
      <c r="N63" s="588"/>
      <c r="O63" s="588"/>
      <c r="P63" s="588"/>
      <c r="Q63" s="588"/>
      <c r="R63" s="588"/>
      <c r="S63" s="588"/>
      <c r="T63" s="588"/>
      <c r="U63" s="588"/>
      <c r="V63" s="588"/>
      <c r="W63" s="588"/>
      <c r="X63" s="588"/>
      <c r="Y63" s="588"/>
      <c r="Z63" s="588"/>
      <c r="AA63" s="588"/>
      <c r="AB63" s="588"/>
      <c r="AC63" s="588"/>
      <c r="AD63" s="588"/>
      <c r="AE63" s="588"/>
      <c r="AF63" s="588"/>
      <c r="AG63" s="588"/>
      <c r="AH63" s="588"/>
      <c r="AI63" s="588"/>
      <c r="AJ63" s="588"/>
      <c r="AK63" s="615"/>
      <c r="AL63" s="615"/>
      <c r="AM63" s="615"/>
      <c r="AN63" s="616"/>
      <c r="AO63" s="136"/>
      <c r="AP63" s="136"/>
      <c r="AQ63" s="136"/>
      <c r="AR63" s="136"/>
      <c r="AS63" s="136"/>
      <c r="AT63" s="136"/>
      <c r="AU63" s="136"/>
      <c r="AV63" s="10"/>
    </row>
    <row r="64" spans="2:48" x14ac:dyDescent="0.2">
      <c r="B64" s="10"/>
      <c r="C64" s="136"/>
      <c r="D64" s="136"/>
      <c r="E64" s="148" t="s">
        <v>99</v>
      </c>
      <c r="F64" s="587"/>
      <c r="G64" s="588"/>
      <c r="H64" s="588"/>
      <c r="I64" s="588"/>
      <c r="J64" s="588"/>
      <c r="K64" s="588"/>
      <c r="L64" s="588"/>
      <c r="M64" s="588"/>
      <c r="N64" s="588"/>
      <c r="O64" s="588"/>
      <c r="P64" s="588"/>
      <c r="Q64" s="588"/>
      <c r="R64" s="588"/>
      <c r="S64" s="588"/>
      <c r="T64" s="588"/>
      <c r="U64" s="588"/>
      <c r="V64" s="588"/>
      <c r="W64" s="588"/>
      <c r="X64" s="588"/>
      <c r="Y64" s="588"/>
      <c r="Z64" s="588"/>
      <c r="AA64" s="588"/>
      <c r="AB64" s="588"/>
      <c r="AC64" s="588"/>
      <c r="AD64" s="588"/>
      <c r="AE64" s="588"/>
      <c r="AF64" s="588"/>
      <c r="AG64" s="588"/>
      <c r="AH64" s="588"/>
      <c r="AI64" s="588"/>
      <c r="AJ64" s="588"/>
      <c r="AK64" s="615"/>
      <c r="AL64" s="615"/>
      <c r="AM64" s="615"/>
      <c r="AN64" s="616"/>
      <c r="AO64" s="136"/>
      <c r="AP64" s="136"/>
      <c r="AQ64" s="136"/>
      <c r="AR64" s="136"/>
      <c r="AS64" s="136"/>
      <c r="AT64" s="136"/>
      <c r="AU64" s="136"/>
      <c r="AV64" s="10"/>
    </row>
    <row r="65" spans="2:48" ht="13.5" thickBot="1" x14ac:dyDescent="0.25">
      <c r="B65" s="10"/>
      <c r="C65" s="136"/>
      <c r="D65" s="136"/>
      <c r="E65" s="148" t="s">
        <v>141</v>
      </c>
      <c r="F65" s="598"/>
      <c r="G65" s="599"/>
      <c r="H65" s="599"/>
      <c r="I65" s="599"/>
      <c r="J65" s="599"/>
      <c r="K65" s="599"/>
      <c r="L65" s="599"/>
      <c r="M65" s="599"/>
      <c r="N65" s="599"/>
      <c r="O65" s="599"/>
      <c r="P65" s="599"/>
      <c r="Q65" s="599"/>
      <c r="R65" s="599"/>
      <c r="S65" s="599"/>
      <c r="T65" s="599"/>
      <c r="U65" s="599"/>
      <c r="V65" s="599"/>
      <c r="W65" s="599"/>
      <c r="X65" s="599"/>
      <c r="Y65" s="599"/>
      <c r="Z65" s="599"/>
      <c r="AA65" s="599"/>
      <c r="AB65" s="599"/>
      <c r="AC65" s="599"/>
      <c r="AD65" s="599"/>
      <c r="AE65" s="599"/>
      <c r="AF65" s="599"/>
      <c r="AG65" s="599"/>
      <c r="AH65" s="599"/>
      <c r="AI65" s="599"/>
      <c r="AJ65" s="599"/>
      <c r="AK65" s="621"/>
      <c r="AL65" s="621"/>
      <c r="AM65" s="621"/>
      <c r="AN65" s="622"/>
      <c r="AO65" s="136"/>
      <c r="AP65" s="136"/>
      <c r="AQ65" s="136"/>
      <c r="AR65" s="136"/>
      <c r="AS65" s="136"/>
      <c r="AT65" s="136"/>
      <c r="AU65" s="136"/>
      <c r="AV65" s="10"/>
    </row>
    <row r="66" spans="2:48" x14ac:dyDescent="0.2">
      <c r="B66" s="10"/>
      <c r="C66" s="136"/>
      <c r="D66" s="136"/>
      <c r="E66" s="136"/>
      <c r="F66" s="136" t="s">
        <v>140</v>
      </c>
      <c r="G66" s="136"/>
      <c r="H66" s="136"/>
      <c r="I66" s="136"/>
      <c r="J66" s="136"/>
      <c r="K66" s="136"/>
      <c r="L66" s="136"/>
      <c r="M66" s="157"/>
      <c r="N66" s="157"/>
      <c r="O66" s="157"/>
      <c r="P66" s="157"/>
      <c r="Q66" s="157"/>
      <c r="R66" s="157"/>
      <c r="S66" s="157"/>
      <c r="T66" s="157"/>
      <c r="U66" s="157"/>
      <c r="V66" s="157"/>
      <c r="W66" s="157"/>
      <c r="X66" s="157"/>
      <c r="Y66" s="157"/>
      <c r="Z66" s="157"/>
      <c r="AA66" s="157"/>
      <c r="AB66" s="157"/>
      <c r="AC66" s="157"/>
      <c r="AD66" s="157"/>
      <c r="AE66" s="157"/>
      <c r="AF66" s="157"/>
      <c r="AG66" s="157"/>
      <c r="AH66" s="157"/>
      <c r="AI66" s="157"/>
      <c r="AJ66" s="157"/>
      <c r="AK66" s="157"/>
      <c r="AL66" s="157"/>
      <c r="AM66" s="157"/>
      <c r="AN66" s="157"/>
      <c r="AO66" s="158"/>
      <c r="AP66" s="775">
        <f>SUM(AK56:AN65)</f>
        <v>0</v>
      </c>
      <c r="AQ66" s="776"/>
      <c r="AR66" s="776"/>
      <c r="AS66" s="776"/>
      <c r="AT66" s="777"/>
      <c r="AU66" s="136"/>
      <c r="AV66" s="10"/>
    </row>
    <row r="67" spans="2:48" ht="13.5" thickBot="1" x14ac:dyDescent="0.25">
      <c r="B67" s="10"/>
      <c r="C67" s="136"/>
      <c r="D67" s="136"/>
      <c r="E67" s="136"/>
      <c r="F67" s="136"/>
      <c r="G67" s="136"/>
      <c r="H67" s="136"/>
      <c r="I67" s="136"/>
      <c r="J67" s="136"/>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36"/>
      <c r="AP67" s="136"/>
      <c r="AQ67" s="136"/>
      <c r="AR67" s="136"/>
      <c r="AS67" s="136"/>
      <c r="AT67" s="136"/>
      <c r="AU67" s="136"/>
      <c r="AV67" s="10"/>
    </row>
    <row r="68" spans="2:48" ht="13.5" thickBot="1" x14ac:dyDescent="0.25">
      <c r="B68" s="10"/>
      <c r="C68" s="136"/>
      <c r="D68" s="136"/>
      <c r="E68" s="136"/>
      <c r="F68" s="567" t="s">
        <v>142</v>
      </c>
      <c r="G68" s="493"/>
      <c r="H68" s="493"/>
      <c r="I68" s="493"/>
      <c r="J68" s="493"/>
      <c r="K68" s="493"/>
      <c r="L68" s="493"/>
      <c r="M68" s="493"/>
      <c r="N68" s="493"/>
      <c r="O68" s="493"/>
      <c r="P68" s="493"/>
      <c r="Q68" s="493"/>
      <c r="R68" s="493"/>
      <c r="S68" s="493"/>
      <c r="T68" s="493"/>
      <c r="U68" s="493"/>
      <c r="V68" s="493"/>
      <c r="W68" s="493"/>
      <c r="X68" s="493"/>
      <c r="Y68" s="493"/>
      <c r="Z68" s="493"/>
      <c r="AA68" s="493"/>
      <c r="AB68" s="493"/>
      <c r="AC68" s="493"/>
      <c r="AD68" s="493"/>
      <c r="AE68" s="493"/>
      <c r="AF68" s="493"/>
      <c r="AG68" s="493"/>
      <c r="AH68" s="493"/>
      <c r="AI68" s="493"/>
      <c r="AJ68" s="493"/>
      <c r="AK68" s="613" t="s">
        <v>139</v>
      </c>
      <c r="AL68" s="487"/>
      <c r="AM68" s="487"/>
      <c r="AN68" s="614"/>
      <c r="AO68" s="136"/>
      <c r="AP68" s="136"/>
      <c r="AQ68" s="136"/>
      <c r="AR68" s="136"/>
      <c r="AS68" s="136"/>
      <c r="AT68" s="136"/>
      <c r="AU68" s="136"/>
      <c r="AV68" s="10"/>
    </row>
    <row r="69" spans="2:48" x14ac:dyDescent="0.2">
      <c r="B69" s="10"/>
      <c r="C69" s="136"/>
      <c r="D69" s="136"/>
      <c r="E69" s="148" t="s">
        <v>91</v>
      </c>
      <c r="F69" s="617"/>
      <c r="G69" s="618"/>
      <c r="H69" s="618"/>
      <c r="I69" s="618"/>
      <c r="J69" s="618"/>
      <c r="K69" s="618"/>
      <c r="L69" s="618"/>
      <c r="M69" s="618"/>
      <c r="N69" s="618"/>
      <c r="O69" s="618"/>
      <c r="P69" s="618"/>
      <c r="Q69" s="618"/>
      <c r="R69" s="618"/>
      <c r="S69" s="618"/>
      <c r="T69" s="618"/>
      <c r="U69" s="618"/>
      <c r="V69" s="618"/>
      <c r="W69" s="618"/>
      <c r="X69" s="618"/>
      <c r="Y69" s="618"/>
      <c r="Z69" s="618"/>
      <c r="AA69" s="618"/>
      <c r="AB69" s="618"/>
      <c r="AC69" s="618"/>
      <c r="AD69" s="618"/>
      <c r="AE69" s="618"/>
      <c r="AF69" s="618"/>
      <c r="AG69" s="618"/>
      <c r="AH69" s="618"/>
      <c r="AI69" s="618"/>
      <c r="AJ69" s="618"/>
      <c r="AK69" s="619"/>
      <c r="AL69" s="619"/>
      <c r="AM69" s="619"/>
      <c r="AN69" s="620"/>
      <c r="AO69" s="136"/>
      <c r="AP69" s="136"/>
      <c r="AQ69" s="136"/>
      <c r="AR69" s="136"/>
      <c r="AS69" s="136"/>
      <c r="AT69" s="136"/>
      <c r="AU69" s="136"/>
      <c r="AV69" s="10"/>
    </row>
    <row r="70" spans="2:48" x14ac:dyDescent="0.2">
      <c r="B70" s="10"/>
      <c r="C70" s="136"/>
      <c r="D70" s="136"/>
      <c r="E70" s="148" t="s">
        <v>92</v>
      </c>
      <c r="F70" s="587"/>
      <c r="G70" s="588"/>
      <c r="H70" s="588"/>
      <c r="I70" s="588"/>
      <c r="J70" s="588"/>
      <c r="K70" s="588"/>
      <c r="L70" s="588"/>
      <c r="M70" s="588"/>
      <c r="N70" s="588"/>
      <c r="O70" s="588"/>
      <c r="P70" s="588"/>
      <c r="Q70" s="588"/>
      <c r="R70" s="588"/>
      <c r="S70" s="588"/>
      <c r="T70" s="588"/>
      <c r="U70" s="588"/>
      <c r="V70" s="588"/>
      <c r="W70" s="588"/>
      <c r="X70" s="588"/>
      <c r="Y70" s="588"/>
      <c r="Z70" s="588"/>
      <c r="AA70" s="588"/>
      <c r="AB70" s="588"/>
      <c r="AC70" s="588"/>
      <c r="AD70" s="588"/>
      <c r="AE70" s="588"/>
      <c r="AF70" s="588"/>
      <c r="AG70" s="588"/>
      <c r="AH70" s="588"/>
      <c r="AI70" s="588"/>
      <c r="AJ70" s="588"/>
      <c r="AK70" s="615"/>
      <c r="AL70" s="615"/>
      <c r="AM70" s="615"/>
      <c r="AN70" s="616"/>
      <c r="AO70" s="136"/>
      <c r="AP70" s="136"/>
      <c r="AQ70" s="136"/>
      <c r="AR70" s="136"/>
      <c r="AS70" s="136"/>
      <c r="AT70" s="136"/>
      <c r="AU70" s="136"/>
      <c r="AV70" s="10"/>
    </row>
    <row r="71" spans="2:48" x14ac:dyDescent="0.2">
      <c r="B71" s="10"/>
      <c r="C71" s="136"/>
      <c r="D71" s="136"/>
      <c r="E71" s="148" t="s">
        <v>93</v>
      </c>
      <c r="F71" s="587"/>
      <c r="G71" s="588"/>
      <c r="H71" s="588"/>
      <c r="I71" s="588"/>
      <c r="J71" s="588"/>
      <c r="K71" s="588"/>
      <c r="L71" s="588"/>
      <c r="M71" s="588"/>
      <c r="N71" s="588"/>
      <c r="O71" s="588"/>
      <c r="P71" s="588"/>
      <c r="Q71" s="588"/>
      <c r="R71" s="588"/>
      <c r="S71" s="588"/>
      <c r="T71" s="588"/>
      <c r="U71" s="588"/>
      <c r="V71" s="588"/>
      <c r="W71" s="588"/>
      <c r="X71" s="588"/>
      <c r="Y71" s="588"/>
      <c r="Z71" s="588"/>
      <c r="AA71" s="588"/>
      <c r="AB71" s="588"/>
      <c r="AC71" s="588"/>
      <c r="AD71" s="588"/>
      <c r="AE71" s="588"/>
      <c r="AF71" s="588"/>
      <c r="AG71" s="588"/>
      <c r="AH71" s="588"/>
      <c r="AI71" s="588"/>
      <c r="AJ71" s="588"/>
      <c r="AK71" s="615"/>
      <c r="AL71" s="615"/>
      <c r="AM71" s="615"/>
      <c r="AN71" s="616"/>
      <c r="AO71" s="136"/>
      <c r="AP71" s="136"/>
      <c r="AQ71" s="136"/>
      <c r="AR71" s="136"/>
      <c r="AS71" s="136"/>
      <c r="AT71" s="136"/>
      <c r="AU71" s="136"/>
      <c r="AV71" s="10"/>
    </row>
    <row r="72" spans="2:48" x14ac:dyDescent="0.2">
      <c r="B72" s="10"/>
      <c r="C72" s="136"/>
      <c r="D72" s="136"/>
      <c r="E72" s="148" t="s">
        <v>94</v>
      </c>
      <c r="F72" s="587"/>
      <c r="G72" s="588"/>
      <c r="H72" s="588"/>
      <c r="I72" s="588"/>
      <c r="J72" s="588"/>
      <c r="K72" s="588"/>
      <c r="L72" s="588"/>
      <c r="M72" s="588"/>
      <c r="N72" s="588"/>
      <c r="O72" s="588"/>
      <c r="P72" s="588"/>
      <c r="Q72" s="588"/>
      <c r="R72" s="588"/>
      <c r="S72" s="588"/>
      <c r="T72" s="588"/>
      <c r="U72" s="588"/>
      <c r="V72" s="588"/>
      <c r="W72" s="588"/>
      <c r="X72" s="588"/>
      <c r="Y72" s="588"/>
      <c r="Z72" s="588"/>
      <c r="AA72" s="588"/>
      <c r="AB72" s="588"/>
      <c r="AC72" s="588"/>
      <c r="AD72" s="588"/>
      <c r="AE72" s="588"/>
      <c r="AF72" s="588"/>
      <c r="AG72" s="588"/>
      <c r="AH72" s="588"/>
      <c r="AI72" s="588"/>
      <c r="AJ72" s="588"/>
      <c r="AK72" s="615"/>
      <c r="AL72" s="615"/>
      <c r="AM72" s="615"/>
      <c r="AN72" s="616"/>
      <c r="AO72" s="136"/>
      <c r="AP72" s="136"/>
      <c r="AQ72" s="136"/>
      <c r="AR72" s="136"/>
      <c r="AS72" s="136"/>
      <c r="AT72" s="136"/>
      <c r="AU72" s="136"/>
      <c r="AV72" s="10"/>
    </row>
    <row r="73" spans="2:48" x14ac:dyDescent="0.2">
      <c r="B73" s="10"/>
      <c r="C73" s="136"/>
      <c r="D73" s="136"/>
      <c r="E73" s="148" t="s">
        <v>95</v>
      </c>
      <c r="F73" s="587"/>
      <c r="G73" s="588"/>
      <c r="H73" s="588"/>
      <c r="I73" s="588"/>
      <c r="J73" s="588"/>
      <c r="K73" s="588"/>
      <c r="L73" s="588"/>
      <c r="M73" s="588"/>
      <c r="N73" s="588"/>
      <c r="O73" s="588"/>
      <c r="P73" s="588"/>
      <c r="Q73" s="588"/>
      <c r="R73" s="588"/>
      <c r="S73" s="588"/>
      <c r="T73" s="588"/>
      <c r="U73" s="588"/>
      <c r="V73" s="588"/>
      <c r="W73" s="588"/>
      <c r="X73" s="588"/>
      <c r="Y73" s="588"/>
      <c r="Z73" s="588"/>
      <c r="AA73" s="588"/>
      <c r="AB73" s="588"/>
      <c r="AC73" s="588"/>
      <c r="AD73" s="588"/>
      <c r="AE73" s="588"/>
      <c r="AF73" s="588"/>
      <c r="AG73" s="588"/>
      <c r="AH73" s="588"/>
      <c r="AI73" s="588"/>
      <c r="AJ73" s="588"/>
      <c r="AK73" s="615"/>
      <c r="AL73" s="615"/>
      <c r="AM73" s="615"/>
      <c r="AN73" s="616"/>
      <c r="AO73" s="136"/>
      <c r="AP73" s="136"/>
      <c r="AQ73" s="136"/>
      <c r="AR73" s="136"/>
      <c r="AS73" s="136"/>
      <c r="AT73" s="136"/>
      <c r="AU73" s="136"/>
      <c r="AV73" s="10"/>
    </row>
    <row r="74" spans="2:48" ht="13.5" customHeight="1" x14ac:dyDescent="0.2">
      <c r="B74" s="10"/>
      <c r="C74" s="136"/>
      <c r="D74" s="136"/>
      <c r="E74" s="148" t="s">
        <v>96</v>
      </c>
      <c r="F74" s="587"/>
      <c r="G74" s="588"/>
      <c r="H74" s="588"/>
      <c r="I74" s="588"/>
      <c r="J74" s="588"/>
      <c r="K74" s="588"/>
      <c r="L74" s="588"/>
      <c r="M74" s="588"/>
      <c r="N74" s="588"/>
      <c r="O74" s="588"/>
      <c r="P74" s="588"/>
      <c r="Q74" s="588"/>
      <c r="R74" s="588"/>
      <c r="S74" s="588"/>
      <c r="T74" s="588"/>
      <c r="U74" s="588"/>
      <c r="V74" s="588"/>
      <c r="W74" s="588"/>
      <c r="X74" s="588"/>
      <c r="Y74" s="588"/>
      <c r="Z74" s="588"/>
      <c r="AA74" s="588"/>
      <c r="AB74" s="588"/>
      <c r="AC74" s="588"/>
      <c r="AD74" s="588"/>
      <c r="AE74" s="588"/>
      <c r="AF74" s="588"/>
      <c r="AG74" s="588"/>
      <c r="AH74" s="588"/>
      <c r="AI74" s="588"/>
      <c r="AJ74" s="588"/>
      <c r="AK74" s="615"/>
      <c r="AL74" s="615"/>
      <c r="AM74" s="615"/>
      <c r="AN74" s="616"/>
      <c r="AO74" s="136"/>
      <c r="AP74" s="136"/>
      <c r="AQ74" s="136"/>
      <c r="AR74" s="136"/>
      <c r="AS74" s="136"/>
      <c r="AT74" s="136"/>
      <c r="AU74" s="136"/>
      <c r="AV74" s="10"/>
    </row>
    <row r="75" spans="2:48" x14ac:dyDescent="0.2">
      <c r="B75" s="10"/>
      <c r="C75" s="136"/>
      <c r="D75" s="136"/>
      <c r="E75" s="148" t="s">
        <v>97</v>
      </c>
      <c r="F75" s="587"/>
      <c r="G75" s="588"/>
      <c r="H75" s="588"/>
      <c r="I75" s="588"/>
      <c r="J75" s="588"/>
      <c r="K75" s="588"/>
      <c r="L75" s="588"/>
      <c r="M75" s="588"/>
      <c r="N75" s="588"/>
      <c r="O75" s="588"/>
      <c r="P75" s="588"/>
      <c r="Q75" s="588"/>
      <c r="R75" s="588"/>
      <c r="S75" s="588"/>
      <c r="T75" s="588"/>
      <c r="U75" s="588"/>
      <c r="V75" s="588"/>
      <c r="W75" s="588"/>
      <c r="X75" s="588"/>
      <c r="Y75" s="588"/>
      <c r="Z75" s="588"/>
      <c r="AA75" s="588"/>
      <c r="AB75" s="588"/>
      <c r="AC75" s="588"/>
      <c r="AD75" s="588"/>
      <c r="AE75" s="588"/>
      <c r="AF75" s="588"/>
      <c r="AG75" s="588"/>
      <c r="AH75" s="588"/>
      <c r="AI75" s="588"/>
      <c r="AJ75" s="588"/>
      <c r="AK75" s="615"/>
      <c r="AL75" s="615"/>
      <c r="AM75" s="615"/>
      <c r="AN75" s="616"/>
      <c r="AO75" s="136"/>
      <c r="AP75" s="136"/>
      <c r="AQ75" s="136"/>
      <c r="AR75" s="136"/>
      <c r="AS75" s="136"/>
      <c r="AT75" s="136"/>
      <c r="AU75" s="136"/>
      <c r="AV75" s="10"/>
    </row>
    <row r="76" spans="2:48" ht="13.5" thickBot="1" x14ac:dyDescent="0.25">
      <c r="B76" s="10"/>
      <c r="C76" s="136"/>
      <c r="D76" s="136"/>
      <c r="E76" s="148" t="s">
        <v>98</v>
      </c>
      <c r="F76" s="587"/>
      <c r="G76" s="588"/>
      <c r="H76" s="588"/>
      <c r="I76" s="588"/>
      <c r="J76" s="588"/>
      <c r="K76" s="588"/>
      <c r="L76" s="588"/>
      <c r="M76" s="588"/>
      <c r="N76" s="588"/>
      <c r="O76" s="588"/>
      <c r="P76" s="588"/>
      <c r="Q76" s="588"/>
      <c r="R76" s="588"/>
      <c r="S76" s="588"/>
      <c r="T76" s="588"/>
      <c r="U76" s="588"/>
      <c r="V76" s="588"/>
      <c r="W76" s="588"/>
      <c r="X76" s="588"/>
      <c r="Y76" s="588"/>
      <c r="Z76" s="588"/>
      <c r="AA76" s="588"/>
      <c r="AB76" s="588"/>
      <c r="AC76" s="588"/>
      <c r="AD76" s="588"/>
      <c r="AE76" s="588"/>
      <c r="AF76" s="588"/>
      <c r="AG76" s="588"/>
      <c r="AH76" s="588"/>
      <c r="AI76" s="588"/>
      <c r="AJ76" s="588"/>
      <c r="AK76" s="615"/>
      <c r="AL76" s="615"/>
      <c r="AM76" s="615"/>
      <c r="AN76" s="616"/>
      <c r="AO76" s="136"/>
      <c r="AP76" s="136"/>
      <c r="AQ76" s="136"/>
      <c r="AR76" s="136"/>
      <c r="AS76" s="136"/>
      <c r="AT76" s="136"/>
      <c r="AU76" s="136"/>
      <c r="AV76" s="10"/>
    </row>
    <row r="77" spans="2:48" ht="13.5" thickBot="1" x14ac:dyDescent="0.25">
      <c r="B77" s="10"/>
      <c r="C77" s="136"/>
      <c r="D77" s="136"/>
      <c r="E77" s="136"/>
      <c r="F77" s="567" t="s">
        <v>143</v>
      </c>
      <c r="G77" s="493"/>
      <c r="H77" s="493"/>
      <c r="I77" s="493"/>
      <c r="J77" s="493"/>
      <c r="K77" s="493"/>
      <c r="L77" s="493"/>
      <c r="M77" s="493"/>
      <c r="N77" s="493"/>
      <c r="O77" s="493"/>
      <c r="P77" s="493"/>
      <c r="Q77" s="493"/>
      <c r="R77" s="493"/>
      <c r="S77" s="493"/>
      <c r="T77" s="493"/>
      <c r="U77" s="493"/>
      <c r="V77" s="493"/>
      <c r="W77" s="493"/>
      <c r="X77" s="493"/>
      <c r="Y77" s="493"/>
      <c r="Z77" s="493"/>
      <c r="AA77" s="493"/>
      <c r="AB77" s="493"/>
      <c r="AC77" s="493"/>
      <c r="AD77" s="493"/>
      <c r="AE77" s="493"/>
      <c r="AF77" s="493"/>
      <c r="AG77" s="493"/>
      <c r="AH77" s="493"/>
      <c r="AI77" s="493"/>
      <c r="AJ77" s="493"/>
      <c r="AK77" s="613" t="s">
        <v>139</v>
      </c>
      <c r="AL77" s="487"/>
      <c r="AM77" s="487"/>
      <c r="AN77" s="614"/>
      <c r="AO77" s="136"/>
      <c r="AP77" s="136"/>
      <c r="AQ77" s="136"/>
      <c r="AR77" s="136"/>
      <c r="AS77" s="136"/>
      <c r="AT77" s="136"/>
      <c r="AU77" s="136"/>
      <c r="AV77" s="10"/>
    </row>
    <row r="78" spans="2:48" x14ac:dyDescent="0.2">
      <c r="B78" s="10"/>
      <c r="C78" s="136"/>
      <c r="D78" s="136"/>
      <c r="E78" s="148" t="s">
        <v>91</v>
      </c>
      <c r="F78" s="617"/>
      <c r="G78" s="618"/>
      <c r="H78" s="618"/>
      <c r="I78" s="618"/>
      <c r="J78" s="618"/>
      <c r="K78" s="618"/>
      <c r="L78" s="618"/>
      <c r="M78" s="618"/>
      <c r="N78" s="618"/>
      <c r="O78" s="618"/>
      <c r="P78" s="618"/>
      <c r="Q78" s="618"/>
      <c r="R78" s="618"/>
      <c r="S78" s="618"/>
      <c r="T78" s="618"/>
      <c r="U78" s="618"/>
      <c r="V78" s="618"/>
      <c r="W78" s="618"/>
      <c r="X78" s="618"/>
      <c r="Y78" s="618"/>
      <c r="Z78" s="618"/>
      <c r="AA78" s="618"/>
      <c r="AB78" s="618"/>
      <c r="AC78" s="618"/>
      <c r="AD78" s="618"/>
      <c r="AE78" s="618"/>
      <c r="AF78" s="618"/>
      <c r="AG78" s="618"/>
      <c r="AH78" s="618"/>
      <c r="AI78" s="618"/>
      <c r="AJ78" s="618"/>
      <c r="AK78" s="619"/>
      <c r="AL78" s="619"/>
      <c r="AM78" s="619"/>
      <c r="AN78" s="620"/>
      <c r="AO78" s="136"/>
      <c r="AP78" s="136"/>
      <c r="AQ78" s="136"/>
      <c r="AR78" s="136"/>
      <c r="AS78" s="136"/>
      <c r="AT78" s="136"/>
      <c r="AU78" s="136"/>
      <c r="AV78" s="10"/>
    </row>
    <row r="79" spans="2:48" x14ac:dyDescent="0.2">
      <c r="B79" s="10"/>
      <c r="C79" s="136"/>
      <c r="D79" s="136"/>
      <c r="E79" s="148" t="s">
        <v>92</v>
      </c>
      <c r="F79" s="587"/>
      <c r="G79" s="588"/>
      <c r="H79" s="588"/>
      <c r="I79" s="588"/>
      <c r="J79" s="588"/>
      <c r="K79" s="588"/>
      <c r="L79" s="588"/>
      <c r="M79" s="588"/>
      <c r="N79" s="588"/>
      <c r="O79" s="588"/>
      <c r="P79" s="588"/>
      <c r="Q79" s="588"/>
      <c r="R79" s="588"/>
      <c r="S79" s="588"/>
      <c r="T79" s="588"/>
      <c r="U79" s="588"/>
      <c r="V79" s="588"/>
      <c r="W79" s="588"/>
      <c r="X79" s="588"/>
      <c r="Y79" s="588"/>
      <c r="Z79" s="588"/>
      <c r="AA79" s="588"/>
      <c r="AB79" s="588"/>
      <c r="AC79" s="588"/>
      <c r="AD79" s="588"/>
      <c r="AE79" s="588"/>
      <c r="AF79" s="588"/>
      <c r="AG79" s="588"/>
      <c r="AH79" s="588"/>
      <c r="AI79" s="588"/>
      <c r="AJ79" s="588"/>
      <c r="AK79" s="615"/>
      <c r="AL79" s="615"/>
      <c r="AM79" s="615"/>
      <c r="AN79" s="616"/>
      <c r="AO79" s="136"/>
      <c r="AP79" s="136"/>
      <c r="AQ79" s="136"/>
      <c r="AR79" s="136"/>
      <c r="AS79" s="136"/>
      <c r="AT79" s="136"/>
      <c r="AU79" s="136"/>
      <c r="AV79" s="10"/>
    </row>
    <row r="80" spans="2:48" x14ac:dyDescent="0.2">
      <c r="B80" s="10"/>
      <c r="C80" s="136"/>
      <c r="D80" s="136"/>
      <c r="E80" s="148" t="s">
        <v>93</v>
      </c>
      <c r="F80" s="587"/>
      <c r="G80" s="588"/>
      <c r="H80" s="588"/>
      <c r="I80" s="588"/>
      <c r="J80" s="588"/>
      <c r="K80" s="588"/>
      <c r="L80" s="588"/>
      <c r="M80" s="588"/>
      <c r="N80" s="588"/>
      <c r="O80" s="588"/>
      <c r="P80" s="588"/>
      <c r="Q80" s="588"/>
      <c r="R80" s="588"/>
      <c r="S80" s="588"/>
      <c r="T80" s="588"/>
      <c r="U80" s="588"/>
      <c r="V80" s="588"/>
      <c r="W80" s="588"/>
      <c r="X80" s="588"/>
      <c r="Y80" s="588"/>
      <c r="Z80" s="588"/>
      <c r="AA80" s="588"/>
      <c r="AB80" s="588"/>
      <c r="AC80" s="588"/>
      <c r="AD80" s="588"/>
      <c r="AE80" s="588"/>
      <c r="AF80" s="588"/>
      <c r="AG80" s="588"/>
      <c r="AH80" s="588"/>
      <c r="AI80" s="588"/>
      <c r="AJ80" s="588"/>
      <c r="AK80" s="615"/>
      <c r="AL80" s="615"/>
      <c r="AM80" s="615"/>
      <c r="AN80" s="616"/>
      <c r="AO80" s="136"/>
      <c r="AP80" s="136"/>
      <c r="AQ80" s="136"/>
      <c r="AR80" s="136"/>
      <c r="AS80" s="136"/>
      <c r="AT80" s="136"/>
      <c r="AU80" s="136"/>
      <c r="AV80" s="10"/>
    </row>
    <row r="81" spans="2:48" x14ac:dyDescent="0.2">
      <c r="B81" s="10"/>
      <c r="C81" s="136"/>
      <c r="D81" s="136"/>
      <c r="E81" s="148" t="s">
        <v>94</v>
      </c>
      <c r="F81" s="587"/>
      <c r="G81" s="588"/>
      <c r="H81" s="588"/>
      <c r="I81" s="588"/>
      <c r="J81" s="588"/>
      <c r="K81" s="588"/>
      <c r="L81" s="588"/>
      <c r="M81" s="588"/>
      <c r="N81" s="588"/>
      <c r="O81" s="588"/>
      <c r="P81" s="588"/>
      <c r="Q81" s="588"/>
      <c r="R81" s="588"/>
      <c r="S81" s="588"/>
      <c r="T81" s="588"/>
      <c r="U81" s="588"/>
      <c r="V81" s="588"/>
      <c r="W81" s="588"/>
      <c r="X81" s="588"/>
      <c r="Y81" s="588"/>
      <c r="Z81" s="588"/>
      <c r="AA81" s="588"/>
      <c r="AB81" s="588"/>
      <c r="AC81" s="588"/>
      <c r="AD81" s="588"/>
      <c r="AE81" s="588"/>
      <c r="AF81" s="588"/>
      <c r="AG81" s="588"/>
      <c r="AH81" s="588"/>
      <c r="AI81" s="588"/>
      <c r="AJ81" s="588"/>
      <c r="AK81" s="615"/>
      <c r="AL81" s="615"/>
      <c r="AM81" s="615"/>
      <c r="AN81" s="616"/>
      <c r="AO81" s="136"/>
      <c r="AP81" s="136"/>
      <c r="AQ81" s="136"/>
      <c r="AR81" s="136"/>
      <c r="AS81" s="136"/>
      <c r="AT81" s="136"/>
      <c r="AU81" s="136"/>
      <c r="AV81" s="10"/>
    </row>
    <row r="82" spans="2:48" x14ac:dyDescent="0.2">
      <c r="B82" s="10"/>
      <c r="C82" s="136"/>
      <c r="D82" s="136"/>
      <c r="E82" s="148" t="s">
        <v>95</v>
      </c>
      <c r="F82" s="587"/>
      <c r="G82" s="588"/>
      <c r="H82" s="588"/>
      <c r="I82" s="588"/>
      <c r="J82" s="588"/>
      <c r="K82" s="588"/>
      <c r="L82" s="588"/>
      <c r="M82" s="588"/>
      <c r="N82" s="588"/>
      <c r="O82" s="588"/>
      <c r="P82" s="588"/>
      <c r="Q82" s="588"/>
      <c r="R82" s="588"/>
      <c r="S82" s="588"/>
      <c r="T82" s="588"/>
      <c r="U82" s="588"/>
      <c r="V82" s="588"/>
      <c r="W82" s="588"/>
      <c r="X82" s="588"/>
      <c r="Y82" s="588"/>
      <c r="Z82" s="588"/>
      <c r="AA82" s="588"/>
      <c r="AB82" s="588"/>
      <c r="AC82" s="588"/>
      <c r="AD82" s="588"/>
      <c r="AE82" s="588"/>
      <c r="AF82" s="588"/>
      <c r="AG82" s="588"/>
      <c r="AH82" s="588"/>
      <c r="AI82" s="588"/>
      <c r="AJ82" s="588"/>
      <c r="AK82" s="615"/>
      <c r="AL82" s="615"/>
      <c r="AM82" s="615"/>
      <c r="AN82" s="616"/>
      <c r="AO82" s="136"/>
      <c r="AP82" s="136"/>
      <c r="AQ82" s="136"/>
      <c r="AR82" s="136"/>
      <c r="AS82" s="136"/>
      <c r="AT82" s="136"/>
      <c r="AU82" s="136"/>
      <c r="AV82" s="10"/>
    </row>
    <row r="83" spans="2:48" x14ac:dyDescent="0.2">
      <c r="B83" s="10"/>
      <c r="C83" s="136"/>
      <c r="D83" s="136"/>
      <c r="E83" s="148" t="s">
        <v>96</v>
      </c>
      <c r="F83" s="587"/>
      <c r="G83" s="588"/>
      <c r="H83" s="588"/>
      <c r="I83" s="588"/>
      <c r="J83" s="588"/>
      <c r="K83" s="588"/>
      <c r="L83" s="588"/>
      <c r="M83" s="588"/>
      <c r="N83" s="588"/>
      <c r="O83" s="588"/>
      <c r="P83" s="588"/>
      <c r="Q83" s="588"/>
      <c r="R83" s="588"/>
      <c r="S83" s="588"/>
      <c r="T83" s="588"/>
      <c r="U83" s="588"/>
      <c r="V83" s="588"/>
      <c r="W83" s="588"/>
      <c r="X83" s="588"/>
      <c r="Y83" s="588"/>
      <c r="Z83" s="588"/>
      <c r="AA83" s="588"/>
      <c r="AB83" s="588"/>
      <c r="AC83" s="588"/>
      <c r="AD83" s="588"/>
      <c r="AE83" s="588"/>
      <c r="AF83" s="588"/>
      <c r="AG83" s="588"/>
      <c r="AH83" s="588"/>
      <c r="AI83" s="588"/>
      <c r="AJ83" s="588"/>
      <c r="AK83" s="615"/>
      <c r="AL83" s="615"/>
      <c r="AM83" s="615"/>
      <c r="AN83" s="616"/>
      <c r="AO83" s="136"/>
      <c r="AP83" s="136"/>
      <c r="AQ83" s="136"/>
      <c r="AR83" s="136"/>
      <c r="AS83" s="136"/>
      <c r="AT83" s="136"/>
      <c r="AU83" s="136"/>
      <c r="AV83" s="10"/>
    </row>
    <row r="84" spans="2:48" x14ac:dyDescent="0.2">
      <c r="B84" s="10"/>
      <c r="C84" s="136"/>
      <c r="D84" s="136"/>
      <c r="E84" s="148" t="s">
        <v>97</v>
      </c>
      <c r="F84" s="587"/>
      <c r="G84" s="588"/>
      <c r="H84" s="588"/>
      <c r="I84" s="588"/>
      <c r="J84" s="588"/>
      <c r="K84" s="588"/>
      <c r="L84" s="588"/>
      <c r="M84" s="588"/>
      <c r="N84" s="588"/>
      <c r="O84" s="588"/>
      <c r="P84" s="588"/>
      <c r="Q84" s="588"/>
      <c r="R84" s="588"/>
      <c r="S84" s="588"/>
      <c r="T84" s="588"/>
      <c r="U84" s="588"/>
      <c r="V84" s="588"/>
      <c r="W84" s="588"/>
      <c r="X84" s="588"/>
      <c r="Y84" s="588"/>
      <c r="Z84" s="588"/>
      <c r="AA84" s="588"/>
      <c r="AB84" s="588"/>
      <c r="AC84" s="588"/>
      <c r="AD84" s="588"/>
      <c r="AE84" s="588"/>
      <c r="AF84" s="588"/>
      <c r="AG84" s="588"/>
      <c r="AH84" s="588"/>
      <c r="AI84" s="588"/>
      <c r="AJ84" s="588"/>
      <c r="AK84" s="615"/>
      <c r="AL84" s="615"/>
      <c r="AM84" s="615"/>
      <c r="AN84" s="616"/>
      <c r="AO84" s="136"/>
      <c r="AP84" s="136"/>
      <c r="AQ84" s="136"/>
      <c r="AR84" s="136"/>
      <c r="AS84" s="136"/>
      <c r="AT84" s="136"/>
      <c r="AU84" s="136"/>
      <c r="AV84" s="10"/>
    </row>
    <row r="85" spans="2:48" ht="13.5" thickBot="1" x14ac:dyDescent="0.25">
      <c r="B85" s="10"/>
      <c r="C85" s="136"/>
      <c r="D85" s="136"/>
      <c r="E85" s="148" t="s">
        <v>98</v>
      </c>
      <c r="F85" s="598"/>
      <c r="G85" s="599"/>
      <c r="H85" s="599"/>
      <c r="I85" s="599"/>
      <c r="J85" s="599"/>
      <c r="K85" s="599"/>
      <c r="L85" s="599"/>
      <c r="M85" s="599"/>
      <c r="N85" s="599"/>
      <c r="O85" s="599"/>
      <c r="P85" s="599"/>
      <c r="Q85" s="599"/>
      <c r="R85" s="599"/>
      <c r="S85" s="599"/>
      <c r="T85" s="599"/>
      <c r="U85" s="599"/>
      <c r="V85" s="599"/>
      <c r="W85" s="599"/>
      <c r="X85" s="599"/>
      <c r="Y85" s="599"/>
      <c r="Z85" s="599"/>
      <c r="AA85" s="599"/>
      <c r="AB85" s="599"/>
      <c r="AC85" s="599"/>
      <c r="AD85" s="599"/>
      <c r="AE85" s="599"/>
      <c r="AF85" s="599"/>
      <c r="AG85" s="599"/>
      <c r="AH85" s="599"/>
      <c r="AI85" s="599"/>
      <c r="AJ85" s="599"/>
      <c r="AK85" s="621"/>
      <c r="AL85" s="621"/>
      <c r="AM85" s="621"/>
      <c r="AN85" s="622"/>
      <c r="AO85" s="136"/>
      <c r="AP85" s="136"/>
      <c r="AQ85" s="136"/>
      <c r="AR85" s="136"/>
      <c r="AS85" s="136"/>
      <c r="AT85" s="136"/>
      <c r="AU85" s="136"/>
      <c r="AV85" s="10"/>
    </row>
    <row r="86" spans="2:48" x14ac:dyDescent="0.2">
      <c r="B86" s="10"/>
      <c r="C86" s="136"/>
      <c r="D86" s="136"/>
      <c r="E86" s="136"/>
      <c r="F86" s="136" t="s">
        <v>144</v>
      </c>
      <c r="G86" s="136"/>
      <c r="H86" s="136"/>
      <c r="I86" s="136"/>
      <c r="J86" s="136"/>
      <c r="K86" s="136"/>
      <c r="L86" s="136"/>
      <c r="M86" s="13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6"/>
      <c r="AN86" s="156"/>
      <c r="AO86" s="136"/>
      <c r="AP86" s="775">
        <f>SUM(AK69:AN76)</f>
        <v>0</v>
      </c>
      <c r="AQ86" s="776"/>
      <c r="AR86" s="776"/>
      <c r="AS86" s="776"/>
      <c r="AT86" s="777"/>
      <c r="AU86" s="136"/>
      <c r="AV86" s="10"/>
    </row>
    <row r="87" spans="2:48" x14ac:dyDescent="0.2">
      <c r="B87" s="10"/>
      <c r="C87" s="136"/>
      <c r="D87" s="136"/>
      <c r="E87" s="136"/>
      <c r="F87" s="136" t="s">
        <v>145</v>
      </c>
      <c r="G87" s="136"/>
      <c r="H87" s="136"/>
      <c r="I87" s="136"/>
      <c r="J87" s="136"/>
      <c r="K87" s="136"/>
      <c r="L87" s="136"/>
      <c r="M87" s="136"/>
      <c r="N87" s="155"/>
      <c r="O87" s="155"/>
      <c r="P87" s="155"/>
      <c r="Q87" s="155"/>
      <c r="R87" s="155"/>
      <c r="S87" s="155"/>
      <c r="T87" s="155"/>
      <c r="U87" s="155"/>
      <c r="V87" s="155"/>
      <c r="W87" s="155"/>
      <c r="X87" s="155"/>
      <c r="Y87" s="155"/>
      <c r="Z87" s="155"/>
      <c r="AA87" s="155"/>
      <c r="AB87" s="155"/>
      <c r="AC87" s="155"/>
      <c r="AD87" s="155"/>
      <c r="AE87" s="155"/>
      <c r="AF87" s="155"/>
      <c r="AG87" s="155"/>
      <c r="AH87" s="155"/>
      <c r="AI87" s="155"/>
      <c r="AJ87" s="155"/>
      <c r="AK87" s="155"/>
      <c r="AL87" s="155"/>
      <c r="AM87" s="155"/>
      <c r="AN87" s="155"/>
      <c r="AO87" s="136"/>
      <c r="AP87" s="775">
        <f>SUM(AK78:AN85)</f>
        <v>0</v>
      </c>
      <c r="AQ87" s="776"/>
      <c r="AR87" s="776"/>
      <c r="AS87" s="776"/>
      <c r="AT87" s="777"/>
      <c r="AU87" s="136"/>
      <c r="AV87" s="10"/>
    </row>
    <row r="88" spans="2:48" ht="13.5" thickBot="1" x14ac:dyDescent="0.25">
      <c r="B88" s="10"/>
      <c r="C88" s="136"/>
      <c r="D88" s="136"/>
      <c r="E88" s="136"/>
      <c r="F88" s="136"/>
      <c r="G88" s="136"/>
      <c r="H88" s="136"/>
      <c r="I88" s="136"/>
      <c r="J88" s="136"/>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6"/>
      <c r="AN88" s="136"/>
      <c r="AO88" s="136"/>
      <c r="AP88" s="136"/>
      <c r="AQ88" s="136"/>
      <c r="AR88" s="136"/>
      <c r="AS88" s="136"/>
      <c r="AT88" s="136"/>
      <c r="AU88" s="136"/>
      <c r="AV88" s="10"/>
    </row>
    <row r="89" spans="2:48" ht="13.5" customHeight="1" thickBot="1" x14ac:dyDescent="0.25">
      <c r="B89" s="10"/>
      <c r="C89" s="136"/>
      <c r="D89" s="136"/>
      <c r="E89" s="136"/>
      <c r="F89" s="567" t="s">
        <v>327</v>
      </c>
      <c r="G89" s="493"/>
      <c r="H89" s="493"/>
      <c r="I89" s="493"/>
      <c r="J89" s="493"/>
      <c r="K89" s="493"/>
      <c r="L89" s="493"/>
      <c r="M89" s="493"/>
      <c r="N89" s="493"/>
      <c r="O89" s="493"/>
      <c r="P89" s="493"/>
      <c r="Q89" s="493"/>
      <c r="R89" s="493"/>
      <c r="S89" s="493"/>
      <c r="T89" s="493"/>
      <c r="U89" s="493"/>
      <c r="V89" s="493"/>
      <c r="W89" s="493"/>
      <c r="X89" s="493"/>
      <c r="Y89" s="493"/>
      <c r="Z89" s="493"/>
      <c r="AA89" s="493"/>
      <c r="AB89" s="493"/>
      <c r="AC89" s="493"/>
      <c r="AD89" s="493"/>
      <c r="AE89" s="493"/>
      <c r="AF89" s="493"/>
      <c r="AG89" s="493"/>
      <c r="AH89" s="493"/>
      <c r="AI89" s="493"/>
      <c r="AJ89" s="493"/>
      <c r="AK89" s="613" t="s">
        <v>139</v>
      </c>
      <c r="AL89" s="487"/>
      <c r="AM89" s="487"/>
      <c r="AN89" s="614"/>
      <c r="AO89" s="136"/>
      <c r="AP89" s="136"/>
      <c r="AQ89" s="136"/>
      <c r="AR89" s="136"/>
      <c r="AS89" s="136"/>
      <c r="AT89" s="136"/>
      <c r="AU89" s="136"/>
      <c r="AV89" s="10"/>
    </row>
    <row r="90" spans="2:48" x14ac:dyDescent="0.2">
      <c r="B90" s="10"/>
      <c r="C90" s="136"/>
      <c r="D90" s="136"/>
      <c r="E90" s="148" t="s">
        <v>91</v>
      </c>
      <c r="F90" s="686" t="s">
        <v>277</v>
      </c>
      <c r="G90" s="687"/>
      <c r="H90" s="687"/>
      <c r="I90" s="687"/>
      <c r="J90" s="687"/>
      <c r="K90" s="687"/>
      <c r="L90" s="436"/>
      <c r="M90" s="690"/>
      <c r="N90" s="691"/>
      <c r="O90" s="691"/>
      <c r="P90" s="691"/>
      <c r="Q90" s="691"/>
      <c r="R90" s="691"/>
      <c r="S90" s="691"/>
      <c r="T90" s="691"/>
      <c r="U90" s="691"/>
      <c r="V90" s="691"/>
      <c r="W90" s="691"/>
      <c r="X90" s="691"/>
      <c r="Y90" s="691"/>
      <c r="Z90" s="691"/>
      <c r="AA90" s="691"/>
      <c r="AB90" s="691"/>
      <c r="AC90" s="691"/>
      <c r="AD90" s="691"/>
      <c r="AE90" s="691"/>
      <c r="AF90" s="691"/>
      <c r="AG90" s="691"/>
      <c r="AH90" s="691"/>
      <c r="AI90" s="691"/>
      <c r="AJ90" s="692"/>
      <c r="AK90" s="626"/>
      <c r="AL90" s="626"/>
      <c r="AM90" s="626"/>
      <c r="AN90" s="627"/>
      <c r="AO90" s="136"/>
      <c r="AP90" s="136"/>
      <c r="AQ90" s="136"/>
      <c r="AR90" s="136"/>
      <c r="AS90" s="136"/>
      <c r="AT90" s="136"/>
      <c r="AU90" s="136"/>
      <c r="AV90" s="10"/>
    </row>
    <row r="91" spans="2:48" x14ac:dyDescent="0.2">
      <c r="B91" s="10"/>
      <c r="C91" s="136"/>
      <c r="D91" s="136"/>
      <c r="E91" s="148" t="s">
        <v>92</v>
      </c>
      <c r="F91" s="688" t="s">
        <v>157</v>
      </c>
      <c r="G91" s="689"/>
      <c r="H91" s="689"/>
      <c r="I91" s="689"/>
      <c r="J91" s="689"/>
      <c r="K91" s="689"/>
      <c r="L91" s="638"/>
      <c r="M91" s="693"/>
      <c r="N91" s="634"/>
      <c r="O91" s="634"/>
      <c r="P91" s="634"/>
      <c r="Q91" s="634"/>
      <c r="R91" s="634"/>
      <c r="S91" s="634"/>
      <c r="T91" s="634"/>
      <c r="U91" s="634"/>
      <c r="V91" s="634"/>
      <c r="W91" s="634"/>
      <c r="X91" s="634"/>
      <c r="Y91" s="634"/>
      <c r="Z91" s="634"/>
      <c r="AA91" s="634"/>
      <c r="AB91" s="634"/>
      <c r="AC91" s="634"/>
      <c r="AD91" s="634"/>
      <c r="AE91" s="634"/>
      <c r="AF91" s="634"/>
      <c r="AG91" s="634"/>
      <c r="AH91" s="634"/>
      <c r="AI91" s="634"/>
      <c r="AJ91" s="635"/>
      <c r="AK91" s="615"/>
      <c r="AL91" s="615"/>
      <c r="AM91" s="615"/>
      <c r="AN91" s="616"/>
      <c r="AO91" s="136"/>
      <c r="AP91" s="136"/>
      <c r="AQ91" s="136"/>
      <c r="AR91" s="136"/>
      <c r="AS91" s="136"/>
      <c r="AT91" s="136"/>
      <c r="AU91" s="136"/>
      <c r="AV91" s="10"/>
    </row>
    <row r="92" spans="2:48" x14ac:dyDescent="0.2">
      <c r="B92" s="10"/>
      <c r="C92" s="136"/>
      <c r="D92" s="136"/>
      <c r="E92" s="148" t="s">
        <v>93</v>
      </c>
      <c r="F92" s="628" t="s">
        <v>521</v>
      </c>
      <c r="G92" s="440"/>
      <c r="H92" s="440"/>
      <c r="I92" s="440"/>
      <c r="J92" s="440"/>
      <c r="K92" s="440"/>
      <c r="L92" s="441"/>
      <c r="M92" s="633"/>
      <c r="N92" s="634"/>
      <c r="O92" s="634"/>
      <c r="P92" s="634"/>
      <c r="Q92" s="634"/>
      <c r="R92" s="634"/>
      <c r="S92" s="634"/>
      <c r="T92" s="634"/>
      <c r="U92" s="634"/>
      <c r="V92" s="634"/>
      <c r="W92" s="634"/>
      <c r="X92" s="634"/>
      <c r="Y92" s="634"/>
      <c r="Z92" s="634"/>
      <c r="AA92" s="634"/>
      <c r="AB92" s="634"/>
      <c r="AC92" s="634"/>
      <c r="AD92" s="634"/>
      <c r="AE92" s="634"/>
      <c r="AF92" s="634"/>
      <c r="AG92" s="634"/>
      <c r="AH92" s="634"/>
      <c r="AI92" s="634"/>
      <c r="AJ92" s="635"/>
      <c r="AK92" s="615"/>
      <c r="AL92" s="615"/>
      <c r="AM92" s="615"/>
      <c r="AN92" s="616"/>
      <c r="AO92" s="136"/>
      <c r="AP92" s="136"/>
      <c r="AQ92" s="136"/>
      <c r="AR92" s="136"/>
      <c r="AS92" s="136"/>
      <c r="AT92" s="136"/>
      <c r="AU92" s="136"/>
      <c r="AV92" s="10"/>
    </row>
    <row r="93" spans="2:48" x14ac:dyDescent="0.2">
      <c r="B93" s="10"/>
      <c r="C93" s="136"/>
      <c r="D93" s="136"/>
      <c r="E93" s="148" t="s">
        <v>94</v>
      </c>
      <c r="F93" s="629"/>
      <c r="G93" s="630"/>
      <c r="H93" s="630"/>
      <c r="I93" s="630"/>
      <c r="J93" s="630"/>
      <c r="K93" s="630"/>
      <c r="L93" s="631"/>
      <c r="M93" s="633"/>
      <c r="N93" s="634"/>
      <c r="O93" s="634"/>
      <c r="P93" s="634"/>
      <c r="Q93" s="634"/>
      <c r="R93" s="634"/>
      <c r="S93" s="634"/>
      <c r="T93" s="634"/>
      <c r="U93" s="634"/>
      <c r="V93" s="634"/>
      <c r="W93" s="634"/>
      <c r="X93" s="634"/>
      <c r="Y93" s="634"/>
      <c r="Z93" s="634"/>
      <c r="AA93" s="634"/>
      <c r="AB93" s="634"/>
      <c r="AC93" s="634"/>
      <c r="AD93" s="634"/>
      <c r="AE93" s="634"/>
      <c r="AF93" s="634"/>
      <c r="AG93" s="634"/>
      <c r="AH93" s="634"/>
      <c r="AI93" s="634"/>
      <c r="AJ93" s="635"/>
      <c r="AK93" s="615"/>
      <c r="AL93" s="615"/>
      <c r="AM93" s="615"/>
      <c r="AN93" s="616"/>
      <c r="AO93" s="136"/>
      <c r="AP93" s="136"/>
      <c r="AQ93" s="136"/>
      <c r="AR93" s="136"/>
      <c r="AS93" s="136"/>
      <c r="AT93" s="136"/>
      <c r="AU93" s="136"/>
      <c r="AV93" s="10"/>
    </row>
    <row r="94" spans="2:48" x14ac:dyDescent="0.2">
      <c r="B94" s="10"/>
      <c r="C94" s="136"/>
      <c r="D94" s="136"/>
      <c r="E94" s="148" t="s">
        <v>95</v>
      </c>
      <c r="F94" s="629"/>
      <c r="G94" s="630"/>
      <c r="H94" s="630"/>
      <c r="I94" s="630"/>
      <c r="J94" s="630"/>
      <c r="K94" s="630"/>
      <c r="L94" s="631"/>
      <c r="M94" s="633"/>
      <c r="N94" s="634"/>
      <c r="O94" s="634"/>
      <c r="P94" s="634"/>
      <c r="Q94" s="634"/>
      <c r="R94" s="634"/>
      <c r="S94" s="634"/>
      <c r="T94" s="634"/>
      <c r="U94" s="634"/>
      <c r="V94" s="634"/>
      <c r="W94" s="634"/>
      <c r="X94" s="634"/>
      <c r="Y94" s="634"/>
      <c r="Z94" s="634"/>
      <c r="AA94" s="634"/>
      <c r="AB94" s="634"/>
      <c r="AC94" s="634"/>
      <c r="AD94" s="634"/>
      <c r="AE94" s="634"/>
      <c r="AF94" s="634"/>
      <c r="AG94" s="634"/>
      <c r="AH94" s="634"/>
      <c r="AI94" s="634"/>
      <c r="AJ94" s="635"/>
      <c r="AK94" s="615"/>
      <c r="AL94" s="615"/>
      <c r="AM94" s="615"/>
      <c r="AN94" s="616"/>
      <c r="AO94" s="136"/>
      <c r="AP94" s="136"/>
      <c r="AQ94" s="136"/>
      <c r="AR94" s="136"/>
      <c r="AS94" s="136"/>
      <c r="AT94" s="136"/>
      <c r="AU94" s="136"/>
      <c r="AV94" s="10"/>
    </row>
    <row r="95" spans="2:48" x14ac:dyDescent="0.2">
      <c r="B95" s="10"/>
      <c r="C95" s="136"/>
      <c r="D95" s="136"/>
      <c r="E95" s="148" t="s">
        <v>96</v>
      </c>
      <c r="F95" s="629"/>
      <c r="G95" s="630"/>
      <c r="H95" s="630"/>
      <c r="I95" s="630"/>
      <c r="J95" s="630"/>
      <c r="K95" s="630"/>
      <c r="L95" s="631"/>
      <c r="M95" s="633"/>
      <c r="N95" s="634"/>
      <c r="O95" s="634"/>
      <c r="P95" s="634"/>
      <c r="Q95" s="634"/>
      <c r="R95" s="634"/>
      <c r="S95" s="634"/>
      <c r="T95" s="634"/>
      <c r="U95" s="634"/>
      <c r="V95" s="634"/>
      <c r="W95" s="634"/>
      <c r="X95" s="634"/>
      <c r="Y95" s="634"/>
      <c r="Z95" s="634"/>
      <c r="AA95" s="634"/>
      <c r="AB95" s="634"/>
      <c r="AC95" s="634"/>
      <c r="AD95" s="634"/>
      <c r="AE95" s="634"/>
      <c r="AF95" s="634"/>
      <c r="AG95" s="634"/>
      <c r="AH95" s="634"/>
      <c r="AI95" s="634"/>
      <c r="AJ95" s="635"/>
      <c r="AK95" s="615"/>
      <c r="AL95" s="615"/>
      <c r="AM95" s="615"/>
      <c r="AN95" s="616"/>
      <c r="AO95" s="136"/>
      <c r="AP95" s="136"/>
      <c r="AQ95" s="136"/>
      <c r="AR95" s="136"/>
      <c r="AS95" s="136"/>
      <c r="AT95" s="136"/>
      <c r="AU95" s="136"/>
      <c r="AV95" s="10"/>
    </row>
    <row r="96" spans="2:48" x14ac:dyDescent="0.2">
      <c r="B96" s="10"/>
      <c r="C96" s="136"/>
      <c r="D96" s="136"/>
      <c r="E96" s="148" t="s">
        <v>97</v>
      </c>
      <c r="F96" s="629"/>
      <c r="G96" s="630"/>
      <c r="H96" s="630"/>
      <c r="I96" s="630"/>
      <c r="J96" s="630"/>
      <c r="K96" s="630"/>
      <c r="L96" s="631"/>
      <c r="M96" s="633"/>
      <c r="N96" s="634"/>
      <c r="O96" s="634"/>
      <c r="P96" s="634"/>
      <c r="Q96" s="634"/>
      <c r="R96" s="634"/>
      <c r="S96" s="634"/>
      <c r="T96" s="634"/>
      <c r="U96" s="634"/>
      <c r="V96" s="634"/>
      <c r="W96" s="634"/>
      <c r="X96" s="634"/>
      <c r="Y96" s="634"/>
      <c r="Z96" s="634"/>
      <c r="AA96" s="634"/>
      <c r="AB96" s="634"/>
      <c r="AC96" s="634"/>
      <c r="AD96" s="634"/>
      <c r="AE96" s="634"/>
      <c r="AF96" s="634"/>
      <c r="AG96" s="634"/>
      <c r="AH96" s="634"/>
      <c r="AI96" s="634"/>
      <c r="AJ96" s="635"/>
      <c r="AK96" s="615"/>
      <c r="AL96" s="615"/>
      <c r="AM96" s="615"/>
      <c r="AN96" s="616"/>
      <c r="AO96" s="136"/>
      <c r="AP96" s="136"/>
      <c r="AQ96" s="136"/>
      <c r="AR96" s="136"/>
      <c r="AS96" s="136"/>
      <c r="AT96" s="136"/>
      <c r="AU96" s="136"/>
      <c r="AV96" s="10"/>
    </row>
    <row r="97" spans="2:48" x14ac:dyDescent="0.2">
      <c r="B97" s="10"/>
      <c r="C97" s="136"/>
      <c r="D97" s="136"/>
      <c r="E97" s="148" t="s">
        <v>98</v>
      </c>
      <c r="F97" s="629"/>
      <c r="G97" s="630"/>
      <c r="H97" s="630"/>
      <c r="I97" s="630"/>
      <c r="J97" s="630"/>
      <c r="K97" s="630"/>
      <c r="L97" s="631"/>
      <c r="M97" s="633"/>
      <c r="N97" s="634"/>
      <c r="O97" s="634"/>
      <c r="P97" s="634"/>
      <c r="Q97" s="634"/>
      <c r="R97" s="634"/>
      <c r="S97" s="634"/>
      <c r="T97" s="634"/>
      <c r="U97" s="634"/>
      <c r="V97" s="634"/>
      <c r="W97" s="634"/>
      <c r="X97" s="634"/>
      <c r="Y97" s="634"/>
      <c r="Z97" s="634"/>
      <c r="AA97" s="634"/>
      <c r="AB97" s="634"/>
      <c r="AC97" s="634"/>
      <c r="AD97" s="634"/>
      <c r="AE97" s="634"/>
      <c r="AF97" s="634"/>
      <c r="AG97" s="634"/>
      <c r="AH97" s="634"/>
      <c r="AI97" s="634"/>
      <c r="AJ97" s="635"/>
      <c r="AK97" s="615"/>
      <c r="AL97" s="615"/>
      <c r="AM97" s="615"/>
      <c r="AN97" s="616"/>
      <c r="AO97" s="136"/>
      <c r="AP97" s="136"/>
      <c r="AQ97" s="136"/>
      <c r="AR97" s="136"/>
      <c r="AS97" s="136"/>
      <c r="AT97" s="136"/>
      <c r="AU97" s="136"/>
      <c r="AV97" s="10"/>
    </row>
    <row r="98" spans="2:48" x14ac:dyDescent="0.2">
      <c r="B98" s="10"/>
      <c r="C98" s="136"/>
      <c r="D98" s="136"/>
      <c r="E98" s="148" t="s">
        <v>99</v>
      </c>
      <c r="F98" s="629"/>
      <c r="G98" s="630"/>
      <c r="H98" s="630"/>
      <c r="I98" s="630"/>
      <c r="J98" s="630"/>
      <c r="K98" s="630"/>
      <c r="L98" s="631"/>
      <c r="M98" s="633"/>
      <c r="N98" s="634"/>
      <c r="O98" s="634"/>
      <c r="P98" s="634"/>
      <c r="Q98" s="634"/>
      <c r="R98" s="634"/>
      <c r="S98" s="634"/>
      <c r="T98" s="634"/>
      <c r="U98" s="634"/>
      <c r="V98" s="634"/>
      <c r="W98" s="634"/>
      <c r="X98" s="634"/>
      <c r="Y98" s="634"/>
      <c r="Z98" s="634"/>
      <c r="AA98" s="634"/>
      <c r="AB98" s="634"/>
      <c r="AC98" s="634"/>
      <c r="AD98" s="634"/>
      <c r="AE98" s="634"/>
      <c r="AF98" s="634"/>
      <c r="AG98" s="634"/>
      <c r="AH98" s="634"/>
      <c r="AI98" s="634"/>
      <c r="AJ98" s="635"/>
      <c r="AK98" s="615"/>
      <c r="AL98" s="615"/>
      <c r="AM98" s="615"/>
      <c r="AN98" s="616"/>
      <c r="AO98" s="136"/>
      <c r="AP98" s="136"/>
      <c r="AQ98" s="136"/>
      <c r="AR98" s="136"/>
      <c r="AS98" s="136"/>
      <c r="AT98" s="136"/>
      <c r="AU98" s="136"/>
      <c r="AV98" s="10"/>
    </row>
    <row r="99" spans="2:48" ht="13.5" thickBot="1" x14ac:dyDescent="0.25">
      <c r="B99" s="10"/>
      <c r="C99" s="136"/>
      <c r="D99" s="136"/>
      <c r="E99" s="148" t="s">
        <v>141</v>
      </c>
      <c r="F99" s="632"/>
      <c r="G99" s="443"/>
      <c r="H99" s="443"/>
      <c r="I99" s="443"/>
      <c r="J99" s="443"/>
      <c r="K99" s="443"/>
      <c r="L99" s="444"/>
      <c r="M99" s="653"/>
      <c r="N99" s="654"/>
      <c r="O99" s="654"/>
      <c r="P99" s="654"/>
      <c r="Q99" s="654"/>
      <c r="R99" s="654"/>
      <c r="S99" s="654"/>
      <c r="T99" s="654"/>
      <c r="U99" s="654"/>
      <c r="V99" s="654"/>
      <c r="W99" s="654"/>
      <c r="X99" s="654"/>
      <c r="Y99" s="654"/>
      <c r="Z99" s="654"/>
      <c r="AA99" s="654"/>
      <c r="AB99" s="654"/>
      <c r="AC99" s="654"/>
      <c r="AD99" s="654"/>
      <c r="AE99" s="654"/>
      <c r="AF99" s="654"/>
      <c r="AG99" s="654"/>
      <c r="AH99" s="654"/>
      <c r="AI99" s="654"/>
      <c r="AJ99" s="655"/>
      <c r="AK99" s="621"/>
      <c r="AL99" s="621"/>
      <c r="AM99" s="621"/>
      <c r="AN99" s="622"/>
      <c r="AO99" s="136"/>
      <c r="AP99" s="136"/>
      <c r="AQ99" s="136"/>
      <c r="AR99" s="136"/>
      <c r="AS99" s="136"/>
      <c r="AT99" s="136"/>
      <c r="AU99" s="136"/>
      <c r="AV99" s="10"/>
    </row>
    <row r="100" spans="2:48" x14ac:dyDescent="0.2">
      <c r="B100" s="10"/>
      <c r="C100" s="136"/>
      <c r="D100" s="136"/>
      <c r="E100" s="136"/>
      <c r="F100" s="136" t="s">
        <v>146</v>
      </c>
      <c r="G100" s="136"/>
      <c r="H100" s="136"/>
      <c r="I100" s="136"/>
      <c r="J100" s="136"/>
      <c r="K100" s="136"/>
      <c r="L100" s="136"/>
      <c r="M100" s="136"/>
      <c r="N100" s="156"/>
      <c r="O100" s="156"/>
      <c r="P100" s="156"/>
      <c r="Q100" s="156"/>
      <c r="R100" s="156"/>
      <c r="S100" s="156"/>
      <c r="T100" s="156"/>
      <c r="U100" s="156"/>
      <c r="V100" s="156"/>
      <c r="W100" s="156"/>
      <c r="X100" s="156"/>
      <c r="Y100" s="156"/>
      <c r="Z100" s="156"/>
      <c r="AA100" s="156"/>
      <c r="AB100" s="156"/>
      <c r="AC100" s="156"/>
      <c r="AD100" s="156"/>
      <c r="AE100" s="156"/>
      <c r="AF100" s="156"/>
      <c r="AG100" s="156"/>
      <c r="AH100" s="156"/>
      <c r="AI100" s="156"/>
      <c r="AJ100" s="156"/>
      <c r="AK100" s="156"/>
      <c r="AL100" s="156"/>
      <c r="AM100" s="156"/>
      <c r="AN100" s="156"/>
      <c r="AO100" s="136"/>
      <c r="AP100" s="775">
        <f>SUM(AK90:AN99)</f>
        <v>0</v>
      </c>
      <c r="AQ100" s="776"/>
      <c r="AR100" s="776"/>
      <c r="AS100" s="776"/>
      <c r="AT100" s="777"/>
      <c r="AU100" s="136"/>
      <c r="AV100" s="10"/>
    </row>
    <row r="101" spans="2:48" ht="13.5" thickBot="1" x14ac:dyDescent="0.25">
      <c r="B101" s="10"/>
      <c r="C101" s="136"/>
      <c r="D101" s="136"/>
      <c r="E101" s="136"/>
      <c r="F101" s="136"/>
      <c r="G101" s="136"/>
      <c r="H101" s="136"/>
      <c r="I101" s="136"/>
      <c r="J101" s="136"/>
      <c r="K101" s="136"/>
      <c r="L101" s="136"/>
      <c r="M101" s="136"/>
      <c r="N101" s="136"/>
      <c r="O101" s="136"/>
      <c r="P101" s="136"/>
      <c r="Q101" s="136"/>
      <c r="R101" s="136"/>
      <c r="S101" s="136"/>
      <c r="T101" s="136"/>
      <c r="U101" s="136"/>
      <c r="V101" s="136"/>
      <c r="W101" s="136"/>
      <c r="X101" s="136"/>
      <c r="Y101" s="136"/>
      <c r="Z101" s="136"/>
      <c r="AA101" s="136"/>
      <c r="AB101" s="136"/>
      <c r="AC101" s="136"/>
      <c r="AD101" s="136"/>
      <c r="AE101" s="136"/>
      <c r="AF101" s="136"/>
      <c r="AG101" s="136"/>
      <c r="AH101" s="136"/>
      <c r="AI101" s="136"/>
      <c r="AJ101" s="136"/>
      <c r="AK101" s="136"/>
      <c r="AL101" s="136"/>
      <c r="AM101" s="136"/>
      <c r="AN101" s="136"/>
      <c r="AO101" s="136"/>
      <c r="AP101" s="136"/>
      <c r="AQ101" s="136"/>
      <c r="AR101" s="136"/>
      <c r="AS101" s="136"/>
      <c r="AT101" s="136"/>
      <c r="AU101" s="136"/>
      <c r="AV101" s="10"/>
    </row>
    <row r="102" spans="2:48" ht="13.5" customHeight="1" thickBot="1" x14ac:dyDescent="0.25">
      <c r="B102" s="10"/>
      <c r="C102" s="136"/>
      <c r="D102" s="136"/>
      <c r="E102" s="136"/>
      <c r="F102" s="567" t="s">
        <v>170</v>
      </c>
      <c r="G102" s="493"/>
      <c r="H102" s="493"/>
      <c r="I102" s="493"/>
      <c r="J102" s="493"/>
      <c r="K102" s="493"/>
      <c r="L102" s="493"/>
      <c r="M102" s="493"/>
      <c r="N102" s="493"/>
      <c r="O102" s="493"/>
      <c r="P102" s="493"/>
      <c r="Q102" s="493"/>
      <c r="R102" s="493"/>
      <c r="S102" s="493"/>
      <c r="T102" s="493"/>
      <c r="U102" s="493"/>
      <c r="V102" s="493"/>
      <c r="W102" s="493"/>
      <c r="X102" s="493"/>
      <c r="Y102" s="493"/>
      <c r="Z102" s="493"/>
      <c r="AA102" s="493"/>
      <c r="AB102" s="493"/>
      <c r="AC102" s="493"/>
      <c r="AD102" s="493"/>
      <c r="AE102" s="493"/>
      <c r="AF102" s="493"/>
      <c r="AG102" s="493" t="s">
        <v>216</v>
      </c>
      <c r="AH102" s="493"/>
      <c r="AI102" s="493"/>
      <c r="AJ102" s="493"/>
      <c r="AK102" s="613" t="s">
        <v>139</v>
      </c>
      <c r="AL102" s="487"/>
      <c r="AM102" s="487"/>
      <c r="AN102" s="614"/>
      <c r="AO102" s="136"/>
      <c r="AP102" s="136"/>
      <c r="AQ102" s="136"/>
      <c r="AR102" s="136"/>
      <c r="AS102" s="136"/>
      <c r="AT102" s="136"/>
      <c r="AU102" s="136"/>
      <c r="AV102" s="10"/>
    </row>
    <row r="103" spans="2:48" x14ac:dyDescent="0.2">
      <c r="B103" s="10"/>
      <c r="C103" s="136"/>
      <c r="D103" s="136"/>
      <c r="E103" s="148" t="s">
        <v>91</v>
      </c>
      <c r="F103" s="659">
        <f>'Budget Period 1'!F103</f>
        <v>0</v>
      </c>
      <c r="G103" s="660"/>
      <c r="H103" s="660"/>
      <c r="I103" s="660"/>
      <c r="J103" s="660"/>
      <c r="K103" s="660"/>
      <c r="L103" s="660"/>
      <c r="M103" s="660"/>
      <c r="N103" s="660"/>
      <c r="O103" s="660"/>
      <c r="P103" s="660"/>
      <c r="Q103" s="660"/>
      <c r="R103" s="660"/>
      <c r="S103" s="660"/>
      <c r="T103" s="660"/>
      <c r="U103" s="660"/>
      <c r="V103" s="660"/>
      <c r="W103" s="660"/>
      <c r="X103" s="660"/>
      <c r="Y103" s="660"/>
      <c r="Z103" s="660"/>
      <c r="AA103" s="660"/>
      <c r="AB103" s="660"/>
      <c r="AC103" s="660"/>
      <c r="AD103" s="660"/>
      <c r="AE103" s="660"/>
      <c r="AF103" s="660"/>
      <c r="AG103" s="594">
        <f>Data_Subaward_Y1_1+Data_Subaward_Y2_1+Data_Subaward_Y3_1+Data_Subaward_Y4_1</f>
        <v>0</v>
      </c>
      <c r="AH103" s="594"/>
      <c r="AI103" s="594"/>
      <c r="AJ103" s="594"/>
      <c r="AK103" s="626"/>
      <c r="AL103" s="626"/>
      <c r="AM103" s="626"/>
      <c r="AN103" s="627"/>
      <c r="AO103" s="136"/>
      <c r="AP103" s="136"/>
      <c r="AQ103" s="136"/>
      <c r="AR103" s="136"/>
      <c r="AS103" s="136"/>
      <c r="AT103" s="136"/>
      <c r="AU103" s="136"/>
      <c r="AV103" s="10"/>
    </row>
    <row r="104" spans="2:48" x14ac:dyDescent="0.2">
      <c r="B104" s="10"/>
      <c r="C104" s="136"/>
      <c r="D104" s="136"/>
      <c r="E104" s="148" t="s">
        <v>92</v>
      </c>
      <c r="F104" s="658">
        <f>'Budget Period 1'!F104</f>
        <v>0</v>
      </c>
      <c r="G104" s="639"/>
      <c r="H104" s="639"/>
      <c r="I104" s="639"/>
      <c r="J104" s="639"/>
      <c r="K104" s="639"/>
      <c r="L104" s="639"/>
      <c r="M104" s="639"/>
      <c r="N104" s="639"/>
      <c r="O104" s="639"/>
      <c r="P104" s="639"/>
      <c r="Q104" s="639"/>
      <c r="R104" s="639"/>
      <c r="S104" s="639"/>
      <c r="T104" s="639"/>
      <c r="U104" s="639"/>
      <c r="V104" s="639"/>
      <c r="W104" s="639"/>
      <c r="X104" s="639"/>
      <c r="Y104" s="639"/>
      <c r="Z104" s="639"/>
      <c r="AA104" s="639"/>
      <c r="AB104" s="639"/>
      <c r="AC104" s="639"/>
      <c r="AD104" s="639"/>
      <c r="AE104" s="639"/>
      <c r="AF104" s="639"/>
      <c r="AG104" s="607">
        <f>Data_Subaward_Y1_2+Data_Subaward_Y2_2+Data_Subaward_Y3_2+Data_Subaward_Y4_2</f>
        <v>0</v>
      </c>
      <c r="AH104" s="607"/>
      <c r="AI104" s="607"/>
      <c r="AJ104" s="607"/>
      <c r="AK104" s="615"/>
      <c r="AL104" s="615"/>
      <c r="AM104" s="615"/>
      <c r="AN104" s="616"/>
      <c r="AO104" s="136"/>
      <c r="AP104" s="136"/>
      <c r="AQ104" s="136"/>
      <c r="AR104" s="136"/>
      <c r="AS104" s="136"/>
      <c r="AT104" s="136"/>
      <c r="AU104" s="136"/>
      <c r="AV104" s="10"/>
    </row>
    <row r="105" spans="2:48" x14ac:dyDescent="0.2">
      <c r="B105" s="10"/>
      <c r="C105" s="136"/>
      <c r="D105" s="136"/>
      <c r="E105" s="148" t="s">
        <v>93</v>
      </c>
      <c r="F105" s="658">
        <f>'Budget Period 1'!F105</f>
        <v>0</v>
      </c>
      <c r="G105" s="639"/>
      <c r="H105" s="639"/>
      <c r="I105" s="639"/>
      <c r="J105" s="639"/>
      <c r="K105" s="639"/>
      <c r="L105" s="639"/>
      <c r="M105" s="639"/>
      <c r="N105" s="639"/>
      <c r="O105" s="639"/>
      <c r="P105" s="639"/>
      <c r="Q105" s="639"/>
      <c r="R105" s="639"/>
      <c r="S105" s="639"/>
      <c r="T105" s="639"/>
      <c r="U105" s="639"/>
      <c r="V105" s="639"/>
      <c r="W105" s="639"/>
      <c r="X105" s="639"/>
      <c r="Y105" s="639"/>
      <c r="Z105" s="639"/>
      <c r="AA105" s="639"/>
      <c r="AB105" s="639"/>
      <c r="AC105" s="639"/>
      <c r="AD105" s="639"/>
      <c r="AE105" s="639"/>
      <c r="AF105" s="639"/>
      <c r="AG105" s="607">
        <f>Data_Subaward_Y1_3+Data_Subaward_Y2_3+Data_Subaward_Y3_3+Data_Subaward_Y4_3</f>
        <v>0</v>
      </c>
      <c r="AH105" s="607"/>
      <c r="AI105" s="607"/>
      <c r="AJ105" s="607"/>
      <c r="AK105" s="615"/>
      <c r="AL105" s="615"/>
      <c r="AM105" s="615"/>
      <c r="AN105" s="616"/>
      <c r="AO105" s="136"/>
      <c r="AP105" s="136"/>
      <c r="AQ105" s="136"/>
      <c r="AR105" s="136"/>
      <c r="AS105" s="136"/>
      <c r="AT105" s="136"/>
      <c r="AU105" s="136"/>
      <c r="AV105" s="10"/>
    </row>
    <row r="106" spans="2:48" x14ac:dyDescent="0.2">
      <c r="B106" s="10"/>
      <c r="C106" s="136"/>
      <c r="D106" s="136"/>
      <c r="E106" s="148" t="s">
        <v>94</v>
      </c>
      <c r="F106" s="658">
        <f>'Budget Period 1'!F106</f>
        <v>0</v>
      </c>
      <c r="G106" s="639"/>
      <c r="H106" s="639"/>
      <c r="I106" s="639"/>
      <c r="J106" s="639"/>
      <c r="K106" s="639"/>
      <c r="L106" s="639"/>
      <c r="M106" s="639"/>
      <c r="N106" s="639"/>
      <c r="O106" s="639"/>
      <c r="P106" s="639"/>
      <c r="Q106" s="639"/>
      <c r="R106" s="639"/>
      <c r="S106" s="639"/>
      <c r="T106" s="639"/>
      <c r="U106" s="639"/>
      <c r="V106" s="639"/>
      <c r="W106" s="639"/>
      <c r="X106" s="639"/>
      <c r="Y106" s="639"/>
      <c r="Z106" s="639"/>
      <c r="AA106" s="639"/>
      <c r="AB106" s="639"/>
      <c r="AC106" s="639"/>
      <c r="AD106" s="639"/>
      <c r="AE106" s="639"/>
      <c r="AF106" s="639"/>
      <c r="AG106" s="607">
        <f>Data_Subaward_Y1_4+Data_Subaward_Y2_4+Data_Subaward_Y3_4+Data_Subaward_Y4_4</f>
        <v>0</v>
      </c>
      <c r="AH106" s="607"/>
      <c r="AI106" s="607"/>
      <c r="AJ106" s="607"/>
      <c r="AK106" s="615"/>
      <c r="AL106" s="615"/>
      <c r="AM106" s="615"/>
      <c r="AN106" s="616"/>
      <c r="AO106" s="136"/>
      <c r="AP106" s="136"/>
      <c r="AQ106" s="136"/>
      <c r="AR106" s="136"/>
      <c r="AS106" s="136"/>
      <c r="AT106" s="136"/>
      <c r="AU106" s="136"/>
      <c r="AV106" s="10"/>
    </row>
    <row r="107" spans="2:48" ht="13.5" thickBot="1" x14ac:dyDescent="0.25">
      <c r="B107" s="10"/>
      <c r="C107" s="136"/>
      <c r="D107" s="136"/>
      <c r="E107" s="148" t="s">
        <v>95</v>
      </c>
      <c r="F107" s="714">
        <f>'Budget Period 1'!F107</f>
        <v>0</v>
      </c>
      <c r="G107" s="715"/>
      <c r="H107" s="715"/>
      <c r="I107" s="715"/>
      <c r="J107" s="715"/>
      <c r="K107" s="715"/>
      <c r="L107" s="715"/>
      <c r="M107" s="715"/>
      <c r="N107" s="715"/>
      <c r="O107" s="715"/>
      <c r="P107" s="715"/>
      <c r="Q107" s="715"/>
      <c r="R107" s="715"/>
      <c r="S107" s="715"/>
      <c r="T107" s="715"/>
      <c r="U107" s="715"/>
      <c r="V107" s="715"/>
      <c r="W107" s="715"/>
      <c r="X107" s="715"/>
      <c r="Y107" s="715"/>
      <c r="Z107" s="715"/>
      <c r="AA107" s="715"/>
      <c r="AB107" s="715"/>
      <c r="AC107" s="715"/>
      <c r="AD107" s="715"/>
      <c r="AE107" s="715"/>
      <c r="AF107" s="715"/>
      <c r="AG107" s="590">
        <f>Data_Subaward_Y1_5+Data_Subaward_Y2_5+Data_Subaward_Y3_5+Data_Subaward_Y4_5</f>
        <v>0</v>
      </c>
      <c r="AH107" s="590"/>
      <c r="AI107" s="590"/>
      <c r="AJ107" s="590"/>
      <c r="AK107" s="615"/>
      <c r="AL107" s="615"/>
      <c r="AM107" s="615"/>
      <c r="AN107" s="616"/>
      <c r="AO107" s="136"/>
      <c r="AP107" s="136"/>
      <c r="AQ107" s="136"/>
      <c r="AR107" s="136"/>
      <c r="AS107" s="136"/>
      <c r="AT107" s="136"/>
      <c r="AU107" s="136"/>
      <c r="AV107" s="10"/>
    </row>
    <row r="108" spans="2:48" ht="13.5" thickBot="1" x14ac:dyDescent="0.25">
      <c r="B108" s="10"/>
      <c r="C108" s="136"/>
      <c r="D108" s="136"/>
      <c r="E108" s="136"/>
      <c r="F108" s="567" t="s">
        <v>574</v>
      </c>
      <c r="G108" s="493"/>
      <c r="H108" s="493"/>
      <c r="I108" s="493"/>
      <c r="J108" s="493"/>
      <c r="K108" s="493"/>
      <c r="L108" s="493"/>
      <c r="M108" s="493"/>
      <c r="N108" s="493"/>
      <c r="O108" s="493"/>
      <c r="P108" s="493"/>
      <c r="Q108" s="493"/>
      <c r="R108" s="493"/>
      <c r="S108" s="493"/>
      <c r="T108" s="493"/>
      <c r="U108" s="493"/>
      <c r="V108" s="493"/>
      <c r="W108" s="493"/>
      <c r="X108" s="493"/>
      <c r="Y108" s="493"/>
      <c r="Z108" s="493"/>
      <c r="AA108" s="493"/>
      <c r="AB108" s="493"/>
      <c r="AC108" s="493"/>
      <c r="AD108" s="493"/>
      <c r="AE108" s="493"/>
      <c r="AF108" s="493"/>
      <c r="AG108" s="493"/>
      <c r="AH108" s="493"/>
      <c r="AI108" s="493"/>
      <c r="AJ108" s="493"/>
      <c r="AK108" s="613" t="s">
        <v>139</v>
      </c>
      <c r="AL108" s="487"/>
      <c r="AM108" s="487"/>
      <c r="AN108" s="614"/>
      <c r="AO108" s="136"/>
      <c r="AP108" s="136"/>
      <c r="AQ108" s="136"/>
      <c r="AR108" s="136"/>
      <c r="AS108" s="136"/>
      <c r="AT108" s="136"/>
      <c r="AU108" s="136"/>
      <c r="AV108" s="10"/>
    </row>
    <row r="109" spans="2:48" x14ac:dyDescent="0.2">
      <c r="B109" s="10"/>
      <c r="C109" s="136"/>
      <c r="D109" s="136"/>
      <c r="E109" s="148" t="s">
        <v>91</v>
      </c>
      <c r="F109" s="686">
        <f>'Budget Period 1'!F109</f>
        <v>0</v>
      </c>
      <c r="G109" s="687"/>
      <c r="H109" s="687"/>
      <c r="I109" s="687"/>
      <c r="J109" s="687"/>
      <c r="K109" s="687"/>
      <c r="L109" s="687"/>
      <c r="M109" s="687"/>
      <c r="N109" s="687"/>
      <c r="O109" s="687"/>
      <c r="P109" s="687"/>
      <c r="Q109" s="687"/>
      <c r="R109" s="687"/>
      <c r="S109" s="687"/>
      <c r="T109" s="687"/>
      <c r="U109" s="687"/>
      <c r="V109" s="687"/>
      <c r="W109" s="687"/>
      <c r="X109" s="687"/>
      <c r="Y109" s="687"/>
      <c r="Z109" s="687"/>
      <c r="AA109" s="687"/>
      <c r="AB109" s="687"/>
      <c r="AC109" s="687"/>
      <c r="AD109" s="687"/>
      <c r="AE109" s="687"/>
      <c r="AF109" s="687"/>
      <c r="AG109" s="687"/>
      <c r="AH109" s="687"/>
      <c r="AI109" s="687"/>
      <c r="AJ109" s="436"/>
      <c r="AK109" s="626"/>
      <c r="AL109" s="626"/>
      <c r="AM109" s="626"/>
      <c r="AN109" s="627"/>
      <c r="AO109" s="136"/>
      <c r="AP109" s="136"/>
      <c r="AQ109" s="136"/>
      <c r="AR109" s="136"/>
      <c r="AS109" s="136"/>
      <c r="AT109" s="136"/>
      <c r="AU109" s="136"/>
      <c r="AV109" s="10"/>
    </row>
    <row r="110" spans="2:48" x14ac:dyDescent="0.2">
      <c r="B110" s="10"/>
      <c r="C110" s="136"/>
      <c r="D110" s="136"/>
      <c r="E110" s="148" t="s">
        <v>92</v>
      </c>
      <c r="F110" s="688">
        <f>'Budget Period 1'!F110</f>
        <v>0</v>
      </c>
      <c r="G110" s="689"/>
      <c r="H110" s="689"/>
      <c r="I110" s="689"/>
      <c r="J110" s="689"/>
      <c r="K110" s="689"/>
      <c r="L110" s="689"/>
      <c r="M110" s="689"/>
      <c r="N110" s="689"/>
      <c r="O110" s="689"/>
      <c r="P110" s="689"/>
      <c r="Q110" s="689"/>
      <c r="R110" s="689"/>
      <c r="S110" s="689"/>
      <c r="T110" s="689"/>
      <c r="U110" s="689"/>
      <c r="V110" s="689"/>
      <c r="W110" s="689"/>
      <c r="X110" s="689"/>
      <c r="Y110" s="689"/>
      <c r="Z110" s="689"/>
      <c r="AA110" s="689"/>
      <c r="AB110" s="689"/>
      <c r="AC110" s="689"/>
      <c r="AD110" s="689"/>
      <c r="AE110" s="689"/>
      <c r="AF110" s="689"/>
      <c r="AG110" s="689"/>
      <c r="AH110" s="689"/>
      <c r="AI110" s="689"/>
      <c r="AJ110" s="638"/>
      <c r="AK110" s="615"/>
      <c r="AL110" s="615"/>
      <c r="AM110" s="615"/>
      <c r="AN110" s="616"/>
      <c r="AO110" s="136"/>
      <c r="AP110" s="136"/>
      <c r="AQ110" s="136"/>
      <c r="AR110" s="136"/>
      <c r="AS110" s="136"/>
      <c r="AT110" s="136"/>
      <c r="AU110" s="136"/>
      <c r="AV110" s="10"/>
    </row>
    <row r="111" spans="2:48" x14ac:dyDescent="0.2">
      <c r="B111" s="10"/>
      <c r="C111" s="136"/>
      <c r="D111" s="136"/>
      <c r="E111" s="148" t="s">
        <v>93</v>
      </c>
      <c r="F111" s="688">
        <f>'Budget Period 1'!F111</f>
        <v>0</v>
      </c>
      <c r="G111" s="689"/>
      <c r="H111" s="689"/>
      <c r="I111" s="689"/>
      <c r="J111" s="689"/>
      <c r="K111" s="689"/>
      <c r="L111" s="689"/>
      <c r="M111" s="689"/>
      <c r="N111" s="689"/>
      <c r="O111" s="689"/>
      <c r="P111" s="689"/>
      <c r="Q111" s="689"/>
      <c r="R111" s="689"/>
      <c r="S111" s="689"/>
      <c r="T111" s="689"/>
      <c r="U111" s="689"/>
      <c r="V111" s="689"/>
      <c r="W111" s="689"/>
      <c r="X111" s="689"/>
      <c r="Y111" s="689"/>
      <c r="Z111" s="689"/>
      <c r="AA111" s="689"/>
      <c r="AB111" s="689"/>
      <c r="AC111" s="689"/>
      <c r="AD111" s="689"/>
      <c r="AE111" s="689"/>
      <c r="AF111" s="689"/>
      <c r="AG111" s="689"/>
      <c r="AH111" s="689"/>
      <c r="AI111" s="689"/>
      <c r="AJ111" s="638"/>
      <c r="AK111" s="615"/>
      <c r="AL111" s="615"/>
      <c r="AM111" s="615"/>
      <c r="AN111" s="616"/>
      <c r="AO111" s="136"/>
      <c r="AP111" s="136"/>
      <c r="AQ111" s="136"/>
      <c r="AR111" s="136"/>
      <c r="AS111" s="136"/>
      <c r="AT111" s="136"/>
      <c r="AU111" s="136"/>
      <c r="AV111" s="10"/>
    </row>
    <row r="112" spans="2:48" x14ac:dyDescent="0.2">
      <c r="B112" s="10"/>
      <c r="C112" s="136"/>
      <c r="D112" s="136"/>
      <c r="E112" s="148" t="s">
        <v>94</v>
      </c>
      <c r="F112" s="688">
        <f>'Budget Period 1'!F112</f>
        <v>0</v>
      </c>
      <c r="G112" s="689"/>
      <c r="H112" s="689"/>
      <c r="I112" s="689"/>
      <c r="J112" s="689"/>
      <c r="K112" s="689"/>
      <c r="L112" s="689"/>
      <c r="M112" s="689"/>
      <c r="N112" s="689"/>
      <c r="O112" s="689"/>
      <c r="P112" s="689"/>
      <c r="Q112" s="689"/>
      <c r="R112" s="689"/>
      <c r="S112" s="689"/>
      <c r="T112" s="689"/>
      <c r="U112" s="689"/>
      <c r="V112" s="689"/>
      <c r="W112" s="689"/>
      <c r="X112" s="689"/>
      <c r="Y112" s="689"/>
      <c r="Z112" s="689"/>
      <c r="AA112" s="689"/>
      <c r="AB112" s="689"/>
      <c r="AC112" s="689"/>
      <c r="AD112" s="689"/>
      <c r="AE112" s="689"/>
      <c r="AF112" s="689"/>
      <c r="AG112" s="689"/>
      <c r="AH112" s="689"/>
      <c r="AI112" s="689"/>
      <c r="AJ112" s="638"/>
      <c r="AK112" s="615"/>
      <c r="AL112" s="615"/>
      <c r="AM112" s="615"/>
      <c r="AN112" s="616"/>
      <c r="AO112" s="136"/>
      <c r="AP112" s="136"/>
      <c r="AQ112" s="136"/>
      <c r="AR112" s="136"/>
      <c r="AS112" s="136"/>
      <c r="AT112" s="136"/>
      <c r="AU112" s="136"/>
      <c r="AV112" s="10"/>
    </row>
    <row r="113" spans="2:48" ht="13.5" thickBot="1" x14ac:dyDescent="0.25">
      <c r="B113" s="10"/>
      <c r="C113" s="136"/>
      <c r="D113" s="136"/>
      <c r="E113" s="148" t="s">
        <v>95</v>
      </c>
      <c r="F113" s="716">
        <f>'Budget Period 1'!F113</f>
        <v>0</v>
      </c>
      <c r="G113" s="717"/>
      <c r="H113" s="717"/>
      <c r="I113" s="717"/>
      <c r="J113" s="717"/>
      <c r="K113" s="717"/>
      <c r="L113" s="717"/>
      <c r="M113" s="717"/>
      <c r="N113" s="717"/>
      <c r="O113" s="717"/>
      <c r="P113" s="717"/>
      <c r="Q113" s="717"/>
      <c r="R113" s="717"/>
      <c r="S113" s="717"/>
      <c r="T113" s="717"/>
      <c r="U113" s="717"/>
      <c r="V113" s="717"/>
      <c r="W113" s="717"/>
      <c r="X113" s="717"/>
      <c r="Y113" s="717"/>
      <c r="Z113" s="717"/>
      <c r="AA113" s="717"/>
      <c r="AB113" s="717"/>
      <c r="AC113" s="717"/>
      <c r="AD113" s="717"/>
      <c r="AE113" s="717"/>
      <c r="AF113" s="717"/>
      <c r="AG113" s="717"/>
      <c r="AH113" s="717"/>
      <c r="AI113" s="717"/>
      <c r="AJ113" s="438"/>
      <c r="AK113" s="621"/>
      <c r="AL113" s="621"/>
      <c r="AM113" s="621"/>
      <c r="AN113" s="622"/>
      <c r="AO113" s="136"/>
      <c r="AP113" s="136"/>
      <c r="AQ113" s="136"/>
      <c r="AR113" s="136"/>
      <c r="AS113" s="136"/>
      <c r="AT113" s="136"/>
      <c r="AU113" s="136"/>
      <c r="AV113" s="10"/>
    </row>
    <row r="114" spans="2:48" x14ac:dyDescent="0.2">
      <c r="B114" s="10"/>
      <c r="C114" s="136"/>
      <c r="D114" s="136"/>
      <c r="E114" s="136"/>
      <c r="F114" s="136" t="s">
        <v>205</v>
      </c>
      <c r="G114" s="136"/>
      <c r="H114" s="136"/>
      <c r="I114" s="136"/>
      <c r="J114" s="136"/>
      <c r="K114" s="136"/>
      <c r="L114" s="136"/>
      <c r="M114" s="136"/>
      <c r="N114" s="156"/>
      <c r="O114" s="156"/>
      <c r="P114" s="156"/>
      <c r="Q114" s="156"/>
      <c r="R114" s="156"/>
      <c r="S114" s="156"/>
      <c r="T114" s="156"/>
      <c r="U114" s="156"/>
      <c r="V114" s="156"/>
      <c r="W114" s="156"/>
      <c r="X114" s="156"/>
      <c r="Y114" s="156"/>
      <c r="Z114" s="156"/>
      <c r="AA114" s="156"/>
      <c r="AB114" s="156"/>
      <c r="AC114" s="156"/>
      <c r="AD114" s="156"/>
      <c r="AE114" s="156"/>
      <c r="AF114" s="156"/>
      <c r="AG114" s="156"/>
      <c r="AH114" s="156"/>
      <c r="AI114" s="156"/>
      <c r="AJ114" s="156"/>
      <c r="AK114" s="156"/>
      <c r="AL114" s="156"/>
      <c r="AM114" s="156"/>
      <c r="AN114" s="156"/>
      <c r="AO114" s="136"/>
      <c r="AP114" s="775">
        <f>SUM(AK103:AN107,AK109:AN113)</f>
        <v>0</v>
      </c>
      <c r="AQ114" s="776"/>
      <c r="AR114" s="776"/>
      <c r="AS114" s="776"/>
      <c r="AT114" s="777"/>
      <c r="AU114" s="136"/>
      <c r="AV114" s="10"/>
    </row>
    <row r="115" spans="2:48" ht="13.5" thickBot="1" x14ac:dyDescent="0.25">
      <c r="B115" s="10"/>
      <c r="C115" s="136"/>
      <c r="D115" s="136"/>
      <c r="E115" s="136"/>
      <c r="F115" s="136"/>
      <c r="G115" s="136"/>
      <c r="H115" s="136"/>
      <c r="I115" s="136"/>
      <c r="J115" s="136"/>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136"/>
      <c r="AI115" s="136"/>
      <c r="AJ115" s="136"/>
      <c r="AK115" s="136"/>
      <c r="AL115" s="136"/>
      <c r="AM115" s="136"/>
      <c r="AN115" s="136"/>
      <c r="AO115" s="136"/>
      <c r="AP115" s="136"/>
      <c r="AQ115" s="136"/>
      <c r="AR115" s="136"/>
      <c r="AS115" s="136"/>
      <c r="AT115" s="136"/>
      <c r="AU115" s="136"/>
      <c r="AV115" s="10"/>
    </row>
    <row r="116" spans="2:48" ht="13.5" thickBot="1" x14ac:dyDescent="0.25">
      <c r="B116" s="10"/>
      <c r="C116" s="136"/>
      <c r="D116" s="136"/>
      <c r="E116" s="136"/>
      <c r="F116" s="567" t="s">
        <v>147</v>
      </c>
      <c r="G116" s="493"/>
      <c r="H116" s="493"/>
      <c r="I116" s="493"/>
      <c r="J116" s="493"/>
      <c r="K116" s="493"/>
      <c r="L116" s="493"/>
      <c r="M116" s="493"/>
      <c r="N116" s="493"/>
      <c r="O116" s="493"/>
      <c r="P116" s="493"/>
      <c r="Q116" s="493"/>
      <c r="R116" s="493"/>
      <c r="S116" s="493"/>
      <c r="T116" s="493"/>
      <c r="U116" s="493"/>
      <c r="V116" s="493"/>
      <c r="W116" s="493"/>
      <c r="X116" s="493"/>
      <c r="Y116" s="493"/>
      <c r="Z116" s="493"/>
      <c r="AA116" s="493"/>
      <c r="AB116" s="493"/>
      <c r="AC116" s="493"/>
      <c r="AD116" s="493"/>
      <c r="AE116" s="493"/>
      <c r="AF116" s="493"/>
      <c r="AG116" s="493"/>
      <c r="AH116" s="493"/>
      <c r="AI116" s="493"/>
      <c r="AJ116" s="493"/>
      <c r="AK116" s="613" t="s">
        <v>139</v>
      </c>
      <c r="AL116" s="487"/>
      <c r="AM116" s="487"/>
      <c r="AN116" s="614"/>
      <c r="AO116" s="136"/>
      <c r="AP116" s="136"/>
      <c r="AQ116" s="136"/>
      <c r="AR116" s="136"/>
      <c r="AS116" s="136"/>
      <c r="AT116" s="136"/>
      <c r="AU116" s="136"/>
      <c r="AV116" s="10"/>
    </row>
    <row r="117" spans="2:48" x14ac:dyDescent="0.2">
      <c r="B117" s="10"/>
      <c r="C117" s="136"/>
      <c r="D117" s="136"/>
      <c r="E117" s="148" t="s">
        <v>91</v>
      </c>
      <c r="F117" s="659" t="s">
        <v>148</v>
      </c>
      <c r="G117" s="660"/>
      <c r="H117" s="660"/>
      <c r="I117" s="660"/>
      <c r="J117" s="660"/>
      <c r="K117" s="660"/>
      <c r="L117" s="660"/>
      <c r="M117" s="596"/>
      <c r="N117" s="596"/>
      <c r="O117" s="596"/>
      <c r="P117" s="596"/>
      <c r="Q117" s="596"/>
      <c r="R117" s="596"/>
      <c r="S117" s="596"/>
      <c r="T117" s="596"/>
      <c r="U117" s="596"/>
      <c r="V117" s="596"/>
      <c r="W117" s="596"/>
      <c r="X117" s="596"/>
      <c r="Y117" s="596"/>
      <c r="Z117" s="596"/>
      <c r="AA117" s="596"/>
      <c r="AB117" s="596"/>
      <c r="AC117" s="596"/>
      <c r="AD117" s="596"/>
      <c r="AE117" s="596"/>
      <c r="AF117" s="596"/>
      <c r="AG117" s="596"/>
      <c r="AH117" s="596"/>
      <c r="AI117" s="596"/>
      <c r="AJ117" s="596"/>
      <c r="AK117" s="626"/>
      <c r="AL117" s="626"/>
      <c r="AM117" s="626"/>
      <c r="AN117" s="627"/>
      <c r="AO117" s="136"/>
      <c r="AP117" s="136"/>
      <c r="AQ117" s="136"/>
      <c r="AR117" s="136"/>
      <c r="AS117" s="136"/>
      <c r="AT117" s="136"/>
      <c r="AU117" s="136"/>
      <c r="AV117" s="10"/>
    </row>
    <row r="118" spans="2:48" x14ac:dyDescent="0.2">
      <c r="B118" s="10"/>
      <c r="C118" s="136"/>
      <c r="D118" s="136"/>
      <c r="E118" s="148" t="s">
        <v>92</v>
      </c>
      <c r="F118" s="658" t="s">
        <v>149</v>
      </c>
      <c r="G118" s="639"/>
      <c r="H118" s="639"/>
      <c r="I118" s="639"/>
      <c r="J118" s="639"/>
      <c r="K118" s="639"/>
      <c r="L118" s="639"/>
      <c r="M118" s="588"/>
      <c r="N118" s="588"/>
      <c r="O118" s="588"/>
      <c r="P118" s="588"/>
      <c r="Q118" s="588"/>
      <c r="R118" s="588"/>
      <c r="S118" s="588"/>
      <c r="T118" s="588"/>
      <c r="U118" s="588"/>
      <c r="V118" s="588"/>
      <c r="W118" s="588"/>
      <c r="X118" s="588"/>
      <c r="Y118" s="588"/>
      <c r="Z118" s="588"/>
      <c r="AA118" s="588"/>
      <c r="AB118" s="588"/>
      <c r="AC118" s="588"/>
      <c r="AD118" s="588"/>
      <c r="AE118" s="588"/>
      <c r="AF118" s="588"/>
      <c r="AG118" s="588"/>
      <c r="AH118" s="588"/>
      <c r="AI118" s="588"/>
      <c r="AJ118" s="588"/>
      <c r="AK118" s="615"/>
      <c r="AL118" s="615"/>
      <c r="AM118" s="615"/>
      <c r="AN118" s="616"/>
      <c r="AO118" s="136"/>
      <c r="AP118" s="136"/>
      <c r="AQ118" s="136"/>
      <c r="AR118" s="136"/>
      <c r="AS118" s="136"/>
      <c r="AT118" s="136"/>
      <c r="AU118" s="136"/>
      <c r="AV118" s="10"/>
    </row>
    <row r="119" spans="2:48" x14ac:dyDescent="0.2">
      <c r="B119" s="10"/>
      <c r="C119" s="136"/>
      <c r="D119" s="136"/>
      <c r="E119" s="148" t="s">
        <v>93</v>
      </c>
      <c r="F119" s="671" t="s">
        <v>150</v>
      </c>
      <c r="G119" s="440"/>
      <c r="H119" s="440"/>
      <c r="I119" s="440"/>
      <c r="J119" s="440"/>
      <c r="K119" s="440"/>
      <c r="L119" s="441"/>
      <c r="M119" s="588"/>
      <c r="N119" s="588"/>
      <c r="O119" s="588"/>
      <c r="P119" s="588"/>
      <c r="Q119" s="588"/>
      <c r="R119" s="588"/>
      <c r="S119" s="588"/>
      <c r="T119" s="588"/>
      <c r="U119" s="588"/>
      <c r="V119" s="588"/>
      <c r="W119" s="588"/>
      <c r="X119" s="588"/>
      <c r="Y119" s="588"/>
      <c r="Z119" s="588"/>
      <c r="AA119" s="588"/>
      <c r="AB119" s="588"/>
      <c r="AC119" s="588"/>
      <c r="AD119" s="588"/>
      <c r="AE119" s="588"/>
      <c r="AF119" s="588"/>
      <c r="AG119" s="588"/>
      <c r="AH119" s="588"/>
      <c r="AI119" s="588"/>
      <c r="AJ119" s="588"/>
      <c r="AK119" s="615"/>
      <c r="AL119" s="615"/>
      <c r="AM119" s="615"/>
      <c r="AN119" s="616"/>
      <c r="AO119" s="136"/>
      <c r="AP119" s="136"/>
      <c r="AQ119" s="136"/>
      <c r="AR119" s="136"/>
      <c r="AS119" s="136"/>
      <c r="AT119" s="136"/>
      <c r="AU119" s="136"/>
      <c r="AV119" s="10"/>
    </row>
    <row r="120" spans="2:48" x14ac:dyDescent="0.2">
      <c r="B120" s="10"/>
      <c r="C120" s="136"/>
      <c r="D120" s="136"/>
      <c r="E120" s="148" t="s">
        <v>94</v>
      </c>
      <c r="F120" s="629"/>
      <c r="G120" s="630"/>
      <c r="H120" s="630"/>
      <c r="I120" s="630"/>
      <c r="J120" s="630"/>
      <c r="K120" s="630"/>
      <c r="L120" s="631"/>
      <c r="M120" s="588"/>
      <c r="N120" s="588"/>
      <c r="O120" s="588"/>
      <c r="P120" s="588"/>
      <c r="Q120" s="588"/>
      <c r="R120" s="588"/>
      <c r="S120" s="588"/>
      <c r="T120" s="588"/>
      <c r="U120" s="588"/>
      <c r="V120" s="588"/>
      <c r="W120" s="588"/>
      <c r="X120" s="588"/>
      <c r="Y120" s="588"/>
      <c r="Z120" s="588"/>
      <c r="AA120" s="588"/>
      <c r="AB120" s="588"/>
      <c r="AC120" s="588"/>
      <c r="AD120" s="588"/>
      <c r="AE120" s="588"/>
      <c r="AF120" s="588"/>
      <c r="AG120" s="588"/>
      <c r="AH120" s="588"/>
      <c r="AI120" s="588"/>
      <c r="AJ120" s="588"/>
      <c r="AK120" s="615"/>
      <c r="AL120" s="615"/>
      <c r="AM120" s="615"/>
      <c r="AN120" s="616"/>
      <c r="AO120" s="136"/>
      <c r="AP120" s="136"/>
      <c r="AQ120" s="136"/>
      <c r="AR120" s="136"/>
      <c r="AS120" s="136"/>
      <c r="AT120" s="136"/>
      <c r="AU120" s="136"/>
      <c r="AV120" s="10"/>
    </row>
    <row r="121" spans="2:48" x14ac:dyDescent="0.2">
      <c r="B121" s="10"/>
      <c r="C121" s="136"/>
      <c r="D121" s="136"/>
      <c r="E121" s="148" t="s">
        <v>95</v>
      </c>
      <c r="F121" s="629"/>
      <c r="G121" s="630"/>
      <c r="H121" s="630"/>
      <c r="I121" s="630"/>
      <c r="J121" s="630"/>
      <c r="K121" s="630"/>
      <c r="L121" s="631"/>
      <c r="M121" s="588"/>
      <c r="N121" s="588"/>
      <c r="O121" s="588"/>
      <c r="P121" s="588"/>
      <c r="Q121" s="588"/>
      <c r="R121" s="588"/>
      <c r="S121" s="588"/>
      <c r="T121" s="588"/>
      <c r="U121" s="588"/>
      <c r="V121" s="588"/>
      <c r="W121" s="588"/>
      <c r="X121" s="588"/>
      <c r="Y121" s="588"/>
      <c r="Z121" s="588"/>
      <c r="AA121" s="588"/>
      <c r="AB121" s="588"/>
      <c r="AC121" s="588"/>
      <c r="AD121" s="588"/>
      <c r="AE121" s="588"/>
      <c r="AF121" s="588"/>
      <c r="AG121" s="588"/>
      <c r="AH121" s="588"/>
      <c r="AI121" s="588"/>
      <c r="AJ121" s="588"/>
      <c r="AK121" s="615"/>
      <c r="AL121" s="615"/>
      <c r="AM121" s="615"/>
      <c r="AN121" s="616"/>
      <c r="AO121" s="136"/>
      <c r="AP121" s="136"/>
      <c r="AQ121" s="136"/>
      <c r="AR121" s="136"/>
      <c r="AS121" s="136"/>
      <c r="AT121" s="136"/>
      <c r="AU121" s="136"/>
      <c r="AV121" s="10"/>
    </row>
    <row r="122" spans="2:48" x14ac:dyDescent="0.2">
      <c r="B122" s="10"/>
      <c r="C122" s="136"/>
      <c r="D122" s="136"/>
      <c r="E122" s="148" t="s">
        <v>96</v>
      </c>
      <c r="F122" s="672"/>
      <c r="G122" s="673"/>
      <c r="H122" s="673"/>
      <c r="I122" s="673"/>
      <c r="J122" s="673"/>
      <c r="K122" s="673"/>
      <c r="L122" s="674"/>
      <c r="M122" s="588"/>
      <c r="N122" s="588"/>
      <c r="O122" s="588"/>
      <c r="P122" s="588"/>
      <c r="Q122" s="588"/>
      <c r="R122" s="588"/>
      <c r="S122" s="588"/>
      <c r="T122" s="588"/>
      <c r="U122" s="588"/>
      <c r="V122" s="588"/>
      <c r="W122" s="588"/>
      <c r="X122" s="588"/>
      <c r="Y122" s="588"/>
      <c r="Z122" s="588"/>
      <c r="AA122" s="588"/>
      <c r="AB122" s="588"/>
      <c r="AC122" s="588"/>
      <c r="AD122" s="588"/>
      <c r="AE122" s="588"/>
      <c r="AF122" s="588"/>
      <c r="AG122" s="588"/>
      <c r="AH122" s="588"/>
      <c r="AI122" s="588"/>
      <c r="AJ122" s="588"/>
      <c r="AK122" s="615"/>
      <c r="AL122" s="615"/>
      <c r="AM122" s="615"/>
      <c r="AN122" s="616"/>
      <c r="AO122" s="136"/>
      <c r="AP122" s="136"/>
      <c r="AQ122" s="136"/>
      <c r="AR122" s="136"/>
      <c r="AS122" s="136"/>
      <c r="AT122" s="136"/>
      <c r="AU122" s="136"/>
      <c r="AV122" s="10"/>
    </row>
    <row r="123" spans="2:48" x14ac:dyDescent="0.2">
      <c r="B123" s="10"/>
      <c r="C123" s="136"/>
      <c r="D123" s="136"/>
      <c r="E123" s="148" t="s">
        <v>97</v>
      </c>
      <c r="F123" s="658" t="s">
        <v>151</v>
      </c>
      <c r="G123" s="639"/>
      <c r="H123" s="639"/>
      <c r="I123" s="639"/>
      <c r="J123" s="639"/>
      <c r="K123" s="639"/>
      <c r="L123" s="639"/>
      <c r="M123" s="588"/>
      <c r="N123" s="588"/>
      <c r="O123" s="588"/>
      <c r="P123" s="588"/>
      <c r="Q123" s="588"/>
      <c r="R123" s="588"/>
      <c r="S123" s="588"/>
      <c r="T123" s="588"/>
      <c r="U123" s="588"/>
      <c r="V123" s="588"/>
      <c r="W123" s="588"/>
      <c r="X123" s="588"/>
      <c r="Y123" s="588"/>
      <c r="Z123" s="588"/>
      <c r="AA123" s="588"/>
      <c r="AB123" s="588"/>
      <c r="AC123" s="588"/>
      <c r="AD123" s="588"/>
      <c r="AE123" s="588"/>
      <c r="AF123" s="588"/>
      <c r="AG123" s="588"/>
      <c r="AH123" s="588"/>
      <c r="AI123" s="588"/>
      <c r="AJ123" s="588"/>
      <c r="AK123" s="615"/>
      <c r="AL123" s="615"/>
      <c r="AM123" s="615"/>
      <c r="AN123" s="616"/>
      <c r="AO123" s="136"/>
      <c r="AP123" s="136"/>
      <c r="AQ123" s="136"/>
      <c r="AR123" s="136"/>
      <c r="AS123" s="136"/>
      <c r="AT123" s="136"/>
      <c r="AU123" s="136"/>
      <c r="AV123" s="10"/>
    </row>
    <row r="124" spans="2:48" x14ac:dyDescent="0.2">
      <c r="B124" s="10"/>
      <c r="C124" s="136"/>
      <c r="D124" s="136"/>
      <c r="E124" s="148" t="s">
        <v>98</v>
      </c>
      <c r="F124" s="658" t="s">
        <v>16</v>
      </c>
      <c r="G124" s="639"/>
      <c r="H124" s="639"/>
      <c r="I124" s="639"/>
      <c r="J124" s="639"/>
      <c r="K124" s="639"/>
      <c r="L124" s="639"/>
      <c r="M124" s="588"/>
      <c r="N124" s="588"/>
      <c r="O124" s="588"/>
      <c r="P124" s="588"/>
      <c r="Q124" s="588"/>
      <c r="R124" s="588"/>
      <c r="S124" s="588"/>
      <c r="T124" s="588"/>
      <c r="U124" s="588"/>
      <c r="V124" s="588"/>
      <c r="W124" s="588"/>
      <c r="X124" s="588"/>
      <c r="Y124" s="588"/>
      <c r="Z124" s="588"/>
      <c r="AA124" s="588"/>
      <c r="AB124" s="588"/>
      <c r="AC124" s="588"/>
      <c r="AD124" s="588"/>
      <c r="AE124" s="588"/>
      <c r="AF124" s="588"/>
      <c r="AG124" s="588"/>
      <c r="AH124" s="588"/>
      <c r="AI124" s="588"/>
      <c r="AJ124" s="588"/>
      <c r="AK124" s="615"/>
      <c r="AL124" s="615"/>
      <c r="AM124" s="615"/>
      <c r="AN124" s="616"/>
      <c r="AO124" s="136"/>
      <c r="AP124" s="136"/>
      <c r="AQ124" s="136"/>
      <c r="AR124" s="136"/>
      <c r="AS124" s="136"/>
      <c r="AT124" s="136"/>
      <c r="AU124" s="136"/>
      <c r="AV124" s="10"/>
    </row>
    <row r="125" spans="2:48" x14ac:dyDescent="0.2">
      <c r="B125" s="10"/>
      <c r="C125" s="136"/>
      <c r="D125" s="136"/>
      <c r="E125" s="148" t="s">
        <v>99</v>
      </c>
      <c r="F125" s="636" t="s">
        <v>152</v>
      </c>
      <c r="G125" s="637"/>
      <c r="H125" s="637"/>
      <c r="I125" s="637"/>
      <c r="J125" s="637"/>
      <c r="K125" s="637"/>
      <c r="L125" s="637"/>
      <c r="M125" s="639" t="s">
        <v>237</v>
      </c>
      <c r="N125" s="639"/>
      <c r="O125" s="639"/>
      <c r="P125" s="639"/>
      <c r="Q125" s="639"/>
      <c r="R125" s="639"/>
      <c r="S125" s="639"/>
      <c r="T125" s="639"/>
      <c r="U125" s="639"/>
      <c r="V125" s="639"/>
      <c r="W125" s="639"/>
      <c r="X125" s="639"/>
      <c r="Y125" s="639"/>
      <c r="Z125" s="639"/>
      <c r="AA125" s="639"/>
      <c r="AB125" s="639"/>
      <c r="AC125" s="639"/>
      <c r="AD125" s="639"/>
      <c r="AE125" s="639"/>
      <c r="AF125" s="639"/>
      <c r="AG125" s="639"/>
      <c r="AH125" s="639"/>
      <c r="AI125" s="639"/>
      <c r="AJ125" s="639"/>
      <c r="AK125" s="781">
        <f>Result_Tuition_Y4</f>
        <v>0</v>
      </c>
      <c r="AL125" s="781"/>
      <c r="AM125" s="781"/>
      <c r="AN125" s="782"/>
      <c r="AO125" s="136"/>
      <c r="AP125" s="136"/>
      <c r="AQ125" s="136"/>
      <c r="AR125" s="136"/>
      <c r="AS125" s="136"/>
      <c r="AT125" s="136"/>
      <c r="AU125" s="136"/>
      <c r="AV125" s="10"/>
    </row>
    <row r="126" spans="2:48" x14ac:dyDescent="0.2">
      <c r="B126" s="10"/>
      <c r="C126" s="136"/>
      <c r="D126" s="136"/>
      <c r="E126" s="148" t="s">
        <v>141</v>
      </c>
      <c r="F126" s="636" t="s">
        <v>328</v>
      </c>
      <c r="G126" s="637"/>
      <c r="H126" s="637"/>
      <c r="I126" s="637"/>
      <c r="J126" s="637"/>
      <c r="K126" s="637"/>
      <c r="L126" s="637"/>
      <c r="M126" s="588"/>
      <c r="N126" s="588"/>
      <c r="O126" s="588"/>
      <c r="P126" s="588"/>
      <c r="Q126" s="588"/>
      <c r="R126" s="588"/>
      <c r="S126" s="588"/>
      <c r="T126" s="588"/>
      <c r="U126" s="588"/>
      <c r="V126" s="588"/>
      <c r="W126" s="588"/>
      <c r="X126" s="588"/>
      <c r="Y126" s="588"/>
      <c r="Z126" s="588"/>
      <c r="AA126" s="588"/>
      <c r="AB126" s="588"/>
      <c r="AC126" s="588"/>
      <c r="AD126" s="588"/>
      <c r="AE126" s="588"/>
      <c r="AF126" s="588"/>
      <c r="AG126" s="588"/>
      <c r="AH126" s="588"/>
      <c r="AI126" s="588"/>
      <c r="AJ126" s="588"/>
      <c r="AK126" s="615"/>
      <c r="AL126" s="615"/>
      <c r="AM126" s="615"/>
      <c r="AN126" s="616"/>
      <c r="AO126" s="136"/>
      <c r="AP126" s="136"/>
      <c r="AQ126" s="136"/>
      <c r="AR126" s="136"/>
      <c r="AS126" s="136"/>
      <c r="AT126" s="136"/>
      <c r="AU126" s="136"/>
      <c r="AV126" s="10"/>
    </row>
    <row r="127" spans="2:48" x14ac:dyDescent="0.2">
      <c r="B127" s="10"/>
      <c r="C127" s="136"/>
      <c r="D127" s="136"/>
      <c r="E127" s="148" t="s">
        <v>100</v>
      </c>
      <c r="F127" s="662" t="s">
        <v>329</v>
      </c>
      <c r="G127" s="663"/>
      <c r="H127" s="663"/>
      <c r="I127" s="663"/>
      <c r="J127" s="663"/>
      <c r="K127" s="663"/>
      <c r="L127" s="664"/>
      <c r="M127" s="588"/>
      <c r="N127" s="588"/>
      <c r="O127" s="588"/>
      <c r="P127" s="588"/>
      <c r="Q127" s="588"/>
      <c r="R127" s="588"/>
      <c r="S127" s="588"/>
      <c r="T127" s="588"/>
      <c r="U127" s="588"/>
      <c r="V127" s="588"/>
      <c r="W127" s="588"/>
      <c r="X127" s="588"/>
      <c r="Y127" s="588"/>
      <c r="Z127" s="588"/>
      <c r="AA127" s="588"/>
      <c r="AB127" s="588"/>
      <c r="AC127" s="588"/>
      <c r="AD127" s="588"/>
      <c r="AE127" s="588"/>
      <c r="AF127" s="588"/>
      <c r="AG127" s="588"/>
      <c r="AH127" s="588"/>
      <c r="AI127" s="588"/>
      <c r="AJ127" s="588"/>
      <c r="AK127" s="615"/>
      <c r="AL127" s="615"/>
      <c r="AM127" s="615"/>
      <c r="AN127" s="616"/>
      <c r="AO127" s="136"/>
      <c r="AP127" s="136"/>
      <c r="AQ127" s="136"/>
      <c r="AR127" s="136"/>
      <c r="AS127" s="136"/>
      <c r="AT127" s="136"/>
      <c r="AU127" s="136"/>
      <c r="AV127" s="10"/>
    </row>
    <row r="128" spans="2:48" x14ac:dyDescent="0.2">
      <c r="B128" s="10"/>
      <c r="C128" s="136"/>
      <c r="D128" s="136"/>
      <c r="E128" s="148" t="s">
        <v>101</v>
      </c>
      <c r="F128" s="665"/>
      <c r="G128" s="666"/>
      <c r="H128" s="666"/>
      <c r="I128" s="666"/>
      <c r="J128" s="666"/>
      <c r="K128" s="666"/>
      <c r="L128" s="667"/>
      <c r="M128" s="346"/>
      <c r="N128" s="346"/>
      <c r="O128" s="346"/>
      <c r="P128" s="346"/>
      <c r="Q128" s="346"/>
      <c r="R128" s="346"/>
      <c r="S128" s="346"/>
      <c r="T128" s="346"/>
      <c r="U128" s="346"/>
      <c r="V128" s="346"/>
      <c r="W128" s="346"/>
      <c r="X128" s="346"/>
      <c r="Y128" s="346"/>
      <c r="Z128" s="346"/>
      <c r="AA128" s="346"/>
      <c r="AB128" s="346"/>
      <c r="AC128" s="346"/>
      <c r="AD128" s="346"/>
      <c r="AE128" s="346"/>
      <c r="AF128" s="346"/>
      <c r="AG128" s="346"/>
      <c r="AH128" s="346"/>
      <c r="AI128" s="346"/>
      <c r="AJ128" s="347"/>
      <c r="AK128" s="615"/>
      <c r="AL128" s="615"/>
      <c r="AM128" s="615"/>
      <c r="AN128" s="616"/>
      <c r="AO128" s="136"/>
      <c r="AP128" s="136"/>
      <c r="AQ128" s="136"/>
      <c r="AR128" s="136"/>
      <c r="AS128" s="136"/>
      <c r="AT128" s="136"/>
      <c r="AU128" s="136"/>
      <c r="AV128" s="10"/>
    </row>
    <row r="129" spans="2:48" ht="13.5" thickBot="1" x14ac:dyDescent="0.25">
      <c r="B129" s="10"/>
      <c r="C129" s="136"/>
      <c r="D129" s="136"/>
      <c r="E129" s="148" t="s">
        <v>102</v>
      </c>
      <c r="F129" s="668"/>
      <c r="G129" s="669"/>
      <c r="H129" s="669"/>
      <c r="I129" s="669"/>
      <c r="J129" s="669"/>
      <c r="K129" s="669"/>
      <c r="L129" s="670"/>
      <c r="M129" s="653"/>
      <c r="N129" s="654"/>
      <c r="O129" s="654"/>
      <c r="P129" s="654"/>
      <c r="Q129" s="654"/>
      <c r="R129" s="654"/>
      <c r="S129" s="654"/>
      <c r="T129" s="654"/>
      <c r="U129" s="654"/>
      <c r="V129" s="654"/>
      <c r="W129" s="654"/>
      <c r="X129" s="654"/>
      <c r="Y129" s="654"/>
      <c r="Z129" s="654"/>
      <c r="AA129" s="654"/>
      <c r="AB129" s="654"/>
      <c r="AC129" s="654"/>
      <c r="AD129" s="654"/>
      <c r="AE129" s="654"/>
      <c r="AF129" s="654"/>
      <c r="AG129" s="654"/>
      <c r="AH129" s="654"/>
      <c r="AI129" s="654"/>
      <c r="AJ129" s="655"/>
      <c r="AK129" s="621"/>
      <c r="AL129" s="621"/>
      <c r="AM129" s="621"/>
      <c r="AN129" s="622"/>
      <c r="AO129" s="136"/>
      <c r="AP129" s="136"/>
      <c r="AQ129" s="136"/>
      <c r="AR129" s="136"/>
      <c r="AS129" s="136"/>
      <c r="AT129" s="136"/>
      <c r="AU129" s="136"/>
      <c r="AV129" s="10"/>
    </row>
    <row r="130" spans="2:48" x14ac:dyDescent="0.2">
      <c r="B130" s="10"/>
      <c r="C130" s="136"/>
      <c r="D130" s="136"/>
      <c r="E130" s="136"/>
      <c r="F130" s="136" t="s">
        <v>153</v>
      </c>
      <c r="G130" s="136"/>
      <c r="H130" s="136"/>
      <c r="I130" s="136"/>
      <c r="J130" s="136"/>
      <c r="K130" s="136"/>
      <c r="L130" s="136"/>
      <c r="M130" s="136"/>
      <c r="N130" s="156"/>
      <c r="O130" s="156"/>
      <c r="P130" s="156"/>
      <c r="Q130" s="156"/>
      <c r="R130" s="156"/>
      <c r="S130" s="156"/>
      <c r="T130" s="156"/>
      <c r="U130" s="156"/>
      <c r="V130" s="156"/>
      <c r="W130" s="156"/>
      <c r="X130" s="156"/>
      <c r="Y130" s="156"/>
      <c r="Z130" s="156"/>
      <c r="AA130" s="156"/>
      <c r="AB130" s="156"/>
      <c r="AC130" s="156"/>
      <c r="AD130" s="156"/>
      <c r="AE130" s="156"/>
      <c r="AF130" s="156"/>
      <c r="AG130" s="156"/>
      <c r="AH130" s="156"/>
      <c r="AI130" s="156"/>
      <c r="AJ130" s="156"/>
      <c r="AK130" s="156"/>
      <c r="AL130" s="156"/>
      <c r="AM130" s="156"/>
      <c r="AN130" s="156"/>
      <c r="AO130" s="136"/>
      <c r="AP130" s="775">
        <f>SUM(AK117:AN129)</f>
        <v>0</v>
      </c>
      <c r="AQ130" s="776"/>
      <c r="AR130" s="776"/>
      <c r="AS130" s="776"/>
      <c r="AT130" s="777"/>
      <c r="AU130" s="136"/>
      <c r="AV130" s="10"/>
    </row>
    <row r="131" spans="2:48" x14ac:dyDescent="0.2">
      <c r="B131" s="10"/>
      <c r="C131" s="136"/>
      <c r="D131" s="136"/>
      <c r="E131" s="136"/>
      <c r="F131" s="136"/>
      <c r="G131" s="136"/>
      <c r="H131" s="136"/>
      <c r="I131" s="136"/>
      <c r="J131" s="136"/>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136"/>
      <c r="AM131" s="136"/>
      <c r="AN131" s="136"/>
      <c r="AO131" s="136"/>
      <c r="AP131" s="136"/>
      <c r="AQ131" s="136"/>
      <c r="AR131" s="136"/>
      <c r="AS131" s="136"/>
      <c r="AT131" s="136"/>
      <c r="AU131" s="136"/>
      <c r="AV131" s="10"/>
    </row>
    <row r="132" spans="2:48" x14ac:dyDescent="0.2">
      <c r="B132" s="10"/>
      <c r="C132" s="136"/>
      <c r="D132" s="136"/>
      <c r="E132" s="136"/>
      <c r="F132" s="136"/>
      <c r="G132" s="136"/>
      <c r="H132" s="136"/>
      <c r="I132" s="136"/>
      <c r="J132" s="136"/>
      <c r="K132" s="136"/>
      <c r="L132" s="136"/>
      <c r="M132" s="136"/>
      <c r="N132" s="136"/>
      <c r="O132" s="136"/>
      <c r="P132" s="136"/>
      <c r="Q132" s="136"/>
      <c r="R132" s="136"/>
      <c r="S132" s="136"/>
      <c r="T132" s="136"/>
      <c r="U132" s="136"/>
      <c r="V132" s="136"/>
      <c r="W132" s="136"/>
      <c r="X132" s="136"/>
      <c r="Y132" s="136"/>
      <c r="Z132" s="136"/>
      <c r="AA132" s="136"/>
      <c r="AB132" s="136"/>
      <c r="AC132" s="136"/>
      <c r="AD132" s="136"/>
      <c r="AE132" s="136"/>
      <c r="AF132" s="136"/>
      <c r="AG132" s="136"/>
      <c r="AH132" s="136"/>
      <c r="AI132" s="136"/>
      <c r="AJ132" s="136"/>
      <c r="AK132" s="136"/>
      <c r="AL132" s="136"/>
      <c r="AM132" s="136"/>
      <c r="AN132" s="136"/>
      <c r="AO132" s="136"/>
      <c r="AP132" s="136"/>
      <c r="AQ132" s="136"/>
      <c r="AR132" s="136"/>
      <c r="AS132" s="136"/>
      <c r="AT132" s="136"/>
      <c r="AU132" s="136"/>
      <c r="AV132" s="10"/>
    </row>
    <row r="133" spans="2:48" x14ac:dyDescent="0.2">
      <c r="B133" s="10"/>
      <c r="C133" s="136"/>
      <c r="D133" s="136"/>
      <c r="E133" s="136"/>
      <c r="F133" s="136"/>
      <c r="G133" s="136"/>
      <c r="H133" s="136"/>
      <c r="I133" s="136"/>
      <c r="J133" s="136"/>
      <c r="K133" s="136"/>
      <c r="L133" s="136"/>
      <c r="M133" s="136"/>
      <c r="N133" s="136"/>
      <c r="O133" s="645" t="s">
        <v>155</v>
      </c>
      <c r="P133" s="645"/>
      <c r="Q133" s="645"/>
      <c r="R133" s="645"/>
      <c r="S133" s="136"/>
      <c r="T133" s="645" t="s">
        <v>90</v>
      </c>
      <c r="U133" s="645"/>
      <c r="V133" s="645"/>
      <c r="W133" s="645"/>
      <c r="X133" s="136"/>
      <c r="Y133" s="136"/>
      <c r="Z133" s="136"/>
      <c r="AA133" s="136"/>
      <c r="AB133" s="136"/>
      <c r="AC133" s="136"/>
      <c r="AD133" s="136"/>
      <c r="AE133" s="136"/>
      <c r="AF133" s="136"/>
      <c r="AG133" s="136"/>
      <c r="AH133" s="136"/>
      <c r="AI133" s="136"/>
      <c r="AJ133" s="136"/>
      <c r="AK133" s="136"/>
      <c r="AL133" s="136"/>
      <c r="AM133" s="136"/>
      <c r="AN133" s="136"/>
      <c r="AO133" s="136"/>
      <c r="AP133" s="136"/>
      <c r="AQ133" s="136"/>
      <c r="AR133" s="136"/>
      <c r="AS133" s="136"/>
      <c r="AT133" s="136"/>
      <c r="AU133" s="136"/>
      <c r="AV133" s="10"/>
    </row>
    <row r="134" spans="2:48" x14ac:dyDescent="0.2">
      <c r="B134" s="10"/>
      <c r="C134" s="136"/>
      <c r="D134" s="136"/>
      <c r="E134" s="136"/>
      <c r="F134" s="136" t="s">
        <v>154</v>
      </c>
      <c r="G134" s="136"/>
      <c r="H134" s="136"/>
      <c r="I134" s="136"/>
      <c r="J134" s="136"/>
      <c r="K134" s="136"/>
      <c r="L134" s="136"/>
      <c r="M134" s="136"/>
      <c r="N134" s="136"/>
      <c r="O134" s="778">
        <f>SUM(AI32,AI42,AI52)</f>
        <v>0</v>
      </c>
      <c r="P134" s="779"/>
      <c r="Q134" s="779"/>
      <c r="R134" s="780"/>
      <c r="S134" s="136"/>
      <c r="T134" s="778">
        <f>SUM(AO32,AO42,AO52)</f>
        <v>0</v>
      </c>
      <c r="U134" s="779"/>
      <c r="V134" s="779"/>
      <c r="W134" s="780"/>
      <c r="X134" s="136"/>
      <c r="Y134" s="136"/>
      <c r="Z134" s="136"/>
      <c r="AA134" s="136"/>
      <c r="AB134" s="136"/>
      <c r="AC134" s="136"/>
      <c r="AD134" s="136"/>
      <c r="AE134" s="136"/>
      <c r="AF134" s="136"/>
      <c r="AG134" s="136"/>
      <c r="AH134" s="136"/>
      <c r="AI134" s="136"/>
      <c r="AJ134" s="136"/>
      <c r="AK134" s="136"/>
      <c r="AL134" s="136"/>
      <c r="AM134" s="136"/>
      <c r="AN134" s="136"/>
      <c r="AO134" s="136"/>
      <c r="AP134" s="775">
        <f>SUM(O134,T134)</f>
        <v>0</v>
      </c>
      <c r="AQ134" s="776"/>
      <c r="AR134" s="776"/>
      <c r="AS134" s="776"/>
      <c r="AT134" s="777"/>
      <c r="AU134" s="136"/>
      <c r="AV134" s="10"/>
    </row>
    <row r="135" spans="2:48" x14ac:dyDescent="0.2">
      <c r="B135" s="10"/>
      <c r="C135" s="136"/>
      <c r="D135" s="136"/>
      <c r="E135" s="136"/>
      <c r="F135" s="136"/>
      <c r="G135" s="136"/>
      <c r="H135" s="136"/>
      <c r="I135" s="136"/>
      <c r="J135" s="136"/>
      <c r="K135" s="136"/>
      <c r="L135" s="136"/>
      <c r="M135" s="136"/>
      <c r="N135" s="136"/>
      <c r="O135" s="136"/>
      <c r="P135" s="136"/>
      <c r="Q135" s="136"/>
      <c r="R135" s="136"/>
      <c r="S135" s="136"/>
      <c r="T135" s="136"/>
      <c r="U135" s="136"/>
      <c r="V135" s="136"/>
      <c r="W135" s="136"/>
      <c r="X135" s="136"/>
      <c r="Y135" s="136"/>
      <c r="Z135" s="136"/>
      <c r="AA135" s="136"/>
      <c r="AB135" s="136"/>
      <c r="AC135" s="136"/>
      <c r="AD135" s="136"/>
      <c r="AE135" s="136"/>
      <c r="AF135" s="136"/>
      <c r="AG135" s="136"/>
      <c r="AH135" s="136"/>
      <c r="AI135" s="136"/>
      <c r="AJ135" s="136"/>
      <c r="AK135" s="136"/>
      <c r="AL135" s="136"/>
      <c r="AM135" s="136"/>
      <c r="AN135" s="136"/>
      <c r="AO135" s="136"/>
      <c r="AP135" s="136"/>
      <c r="AQ135" s="136"/>
      <c r="AR135" s="136"/>
      <c r="AS135" s="136"/>
      <c r="AT135" s="136"/>
      <c r="AU135" s="136"/>
      <c r="AV135" s="10"/>
    </row>
    <row r="136" spans="2:48" x14ac:dyDescent="0.2">
      <c r="B136" s="10"/>
      <c r="C136" s="136"/>
      <c r="D136" s="136"/>
      <c r="E136" s="136"/>
      <c r="F136" s="136"/>
      <c r="G136" s="136"/>
      <c r="H136" s="136"/>
      <c r="I136" s="136"/>
      <c r="J136" s="136"/>
      <c r="K136" s="136"/>
      <c r="L136" s="136"/>
      <c r="M136" s="136"/>
      <c r="N136" s="136"/>
      <c r="O136" s="645" t="s">
        <v>138</v>
      </c>
      <c r="P136" s="645"/>
      <c r="Q136" s="645"/>
      <c r="R136" s="645"/>
      <c r="S136" s="136"/>
      <c r="T136" s="645" t="s">
        <v>157</v>
      </c>
      <c r="U136" s="645"/>
      <c r="V136" s="645"/>
      <c r="W136" s="645"/>
      <c r="X136" s="136"/>
      <c r="Y136" s="645" t="s">
        <v>158</v>
      </c>
      <c r="Z136" s="645"/>
      <c r="AA136" s="645"/>
      <c r="AB136" s="645"/>
      <c r="AC136" s="136"/>
      <c r="AD136" s="645" t="s">
        <v>170</v>
      </c>
      <c r="AE136" s="645"/>
      <c r="AF136" s="645"/>
      <c r="AG136" s="645"/>
      <c r="AH136" s="136"/>
      <c r="AI136" s="645" t="s">
        <v>159</v>
      </c>
      <c r="AJ136" s="645"/>
      <c r="AK136" s="645"/>
      <c r="AL136" s="645"/>
      <c r="AM136" s="136"/>
      <c r="AN136" s="136"/>
      <c r="AO136" s="136"/>
      <c r="AP136" s="136"/>
      <c r="AQ136" s="136"/>
      <c r="AR136" s="136"/>
      <c r="AS136" s="136"/>
      <c r="AT136" s="136"/>
      <c r="AU136" s="136"/>
      <c r="AV136" s="10"/>
    </row>
    <row r="137" spans="2:48" x14ac:dyDescent="0.2">
      <c r="B137" s="10"/>
      <c r="C137" s="136"/>
      <c r="D137" s="136"/>
      <c r="E137" s="136"/>
      <c r="F137" s="136" t="s">
        <v>156</v>
      </c>
      <c r="G137" s="136"/>
      <c r="H137" s="136"/>
      <c r="I137" s="136"/>
      <c r="J137" s="136"/>
      <c r="K137" s="136"/>
      <c r="L137" s="136"/>
      <c r="M137" s="136"/>
      <c r="N137" s="136"/>
      <c r="O137" s="783">
        <f>Result_EquipmentCost_Y4</f>
        <v>0</v>
      </c>
      <c r="P137" s="784"/>
      <c r="Q137" s="784"/>
      <c r="R137" s="785"/>
      <c r="S137" s="136"/>
      <c r="T137" s="783">
        <f>SUM(Result_TravelDomestic_Y4,Result_TravelForeign_Y4)</f>
        <v>0</v>
      </c>
      <c r="U137" s="784"/>
      <c r="V137" s="784"/>
      <c r="W137" s="785"/>
      <c r="X137" s="136"/>
      <c r="Y137" s="783">
        <f>Result_ParticipantCosts_Y4</f>
        <v>0</v>
      </c>
      <c r="Z137" s="784"/>
      <c r="AA137" s="784"/>
      <c r="AB137" s="785"/>
      <c r="AC137" s="136"/>
      <c r="AD137" s="783">
        <f>Result_SubawardCosts_Y4</f>
        <v>0</v>
      </c>
      <c r="AE137" s="784"/>
      <c r="AF137" s="784"/>
      <c r="AG137" s="785"/>
      <c r="AH137" s="136"/>
      <c r="AI137" s="783">
        <f>Result_OtherDirectCosts_Y4</f>
        <v>0</v>
      </c>
      <c r="AJ137" s="784"/>
      <c r="AK137" s="784"/>
      <c r="AL137" s="785"/>
      <c r="AM137" s="136"/>
      <c r="AN137" s="136"/>
      <c r="AO137" s="136"/>
      <c r="AP137" s="775">
        <f>SUM(O137,T137,Y137,AD137,AI137)</f>
        <v>0</v>
      </c>
      <c r="AQ137" s="776"/>
      <c r="AR137" s="776"/>
      <c r="AS137" s="776"/>
      <c r="AT137" s="777"/>
      <c r="AU137" s="136"/>
      <c r="AV137" s="10"/>
    </row>
    <row r="138" spans="2:48" x14ac:dyDescent="0.2">
      <c r="B138" s="10"/>
      <c r="C138" s="136"/>
      <c r="D138" s="136"/>
      <c r="E138" s="136"/>
      <c r="F138" s="136"/>
      <c r="G138" s="136"/>
      <c r="H138" s="136"/>
      <c r="I138" s="136"/>
      <c r="J138" s="136"/>
      <c r="K138" s="136"/>
      <c r="L138" s="136"/>
      <c r="M138" s="136"/>
      <c r="N138" s="136"/>
      <c r="O138" s="136"/>
      <c r="P138" s="136"/>
      <c r="Q138" s="136"/>
      <c r="R138" s="136"/>
      <c r="S138" s="136"/>
      <c r="T138" s="136"/>
      <c r="U138" s="136"/>
      <c r="V138" s="136"/>
      <c r="W138" s="136"/>
      <c r="X138" s="136"/>
      <c r="Y138" s="136"/>
      <c r="Z138" s="136"/>
      <c r="AA138" s="136"/>
      <c r="AB138" s="136"/>
      <c r="AC138" s="136"/>
      <c r="AD138" s="136"/>
      <c r="AE138" s="136"/>
      <c r="AF138" s="136"/>
      <c r="AG138" s="136"/>
      <c r="AH138" s="136"/>
      <c r="AI138" s="136"/>
      <c r="AJ138" s="136"/>
      <c r="AK138" s="136"/>
      <c r="AL138" s="136"/>
      <c r="AM138" s="136"/>
      <c r="AN138" s="136"/>
      <c r="AO138" s="136"/>
      <c r="AP138" s="136"/>
      <c r="AQ138" s="136"/>
      <c r="AR138" s="136"/>
      <c r="AS138" s="136"/>
      <c r="AT138" s="136"/>
      <c r="AU138" s="136"/>
      <c r="AV138" s="10"/>
    </row>
    <row r="139" spans="2:48" x14ac:dyDescent="0.2">
      <c r="B139" s="10"/>
      <c r="C139" s="136"/>
      <c r="D139" s="136"/>
      <c r="E139" s="136"/>
      <c r="F139" s="136" t="s">
        <v>161</v>
      </c>
      <c r="G139" s="136"/>
      <c r="H139" s="136"/>
      <c r="I139" s="136"/>
      <c r="J139" s="136"/>
      <c r="K139" s="136"/>
      <c r="L139" s="155"/>
      <c r="M139" s="155"/>
      <c r="N139" s="155"/>
      <c r="O139" s="155"/>
      <c r="P139" s="155"/>
      <c r="Q139" s="155"/>
      <c r="R139" s="155"/>
      <c r="S139" s="155"/>
      <c r="T139" s="155"/>
      <c r="U139" s="155"/>
      <c r="V139" s="155"/>
      <c r="W139" s="155"/>
      <c r="X139" s="155"/>
      <c r="Y139" s="155"/>
      <c r="Z139" s="155"/>
      <c r="AA139" s="155"/>
      <c r="AB139" s="155"/>
      <c r="AC139" s="155"/>
      <c r="AD139" s="155"/>
      <c r="AE139" s="155"/>
      <c r="AF139" s="155"/>
      <c r="AG139" s="155"/>
      <c r="AH139" s="155"/>
      <c r="AI139" s="155"/>
      <c r="AJ139" s="155"/>
      <c r="AK139" s="155"/>
      <c r="AL139" s="155"/>
      <c r="AM139" s="155"/>
      <c r="AN139" s="155"/>
      <c r="AO139" s="136"/>
      <c r="AP139" s="775">
        <f>SUM(Result_PersonnelCosts_Y4,Result_EquipmentCost_Y4,Result_TravelTotal_Y4,Result_ParticipantCosts_Y4,Result_SubawardCosts_Y4,Result_OtherDirectCosts_Y4)</f>
        <v>0</v>
      </c>
      <c r="AQ139" s="776"/>
      <c r="AR139" s="776"/>
      <c r="AS139" s="776"/>
      <c r="AT139" s="777"/>
      <c r="AU139" s="136"/>
      <c r="AV139" s="10"/>
    </row>
    <row r="140" spans="2:48" x14ac:dyDescent="0.2">
      <c r="B140" s="10"/>
      <c r="C140" s="136"/>
      <c r="D140" s="136"/>
      <c r="E140" s="136"/>
      <c r="F140" s="136"/>
      <c r="G140" s="136"/>
      <c r="H140" s="136"/>
      <c r="I140" s="136"/>
      <c r="J140" s="136"/>
      <c r="K140" s="136"/>
      <c r="L140" s="136"/>
      <c r="M140" s="136"/>
      <c r="N140" s="136"/>
      <c r="O140" s="136"/>
      <c r="P140" s="136"/>
      <c r="Q140" s="136"/>
      <c r="R140" s="136"/>
      <c r="S140" s="136"/>
      <c r="T140" s="136"/>
      <c r="U140" s="136"/>
      <c r="V140" s="136"/>
      <c r="W140" s="136"/>
      <c r="X140" s="136"/>
      <c r="Y140" s="136"/>
      <c r="Z140" s="136"/>
      <c r="AA140" s="136"/>
      <c r="AB140" s="136"/>
      <c r="AC140" s="136"/>
      <c r="AD140" s="136"/>
      <c r="AE140" s="136"/>
      <c r="AF140" s="136"/>
      <c r="AG140" s="136"/>
      <c r="AH140" s="136"/>
      <c r="AI140" s="136"/>
      <c r="AJ140" s="136"/>
      <c r="AK140" s="136"/>
      <c r="AL140" s="136"/>
      <c r="AM140" s="136"/>
      <c r="AN140" s="136"/>
      <c r="AO140" s="136"/>
      <c r="AP140" s="786">
        <f>Result_TotalDirectCosts_Y4-Result_SubawardCosts_UW_Y4-IF(Data_Exclude_SalariesWages,Result_SalariesWages_Y4,0)-IF(Data_Exclude_Fringes,Result_FringeBenefits_Y4,0)-IF(Data_Exclude_Tuition,Result_TuitionTOTAL_Y4,0)-IF(Data_Exclude_Equipment,Result_EquipmentCost_Y4,0)-IF(Data_Exclude_Travel,Result_TravelTotal_Y4,0)-IF(Data_Exclude_ParticipantCosts,Result_ParticipantCosts_Y4,0)-IF(Data_Exclude_NonUWSubawards,Result_SubawardCosts_NonUW_Y4,IF(Data_Exclude_NonUWSubawardsExceeding25K,Result_SubawardCosts_NonUW_Y4-Result_SubawardBase_Y4_TOTAL,0))-IF(Data_Exclude_OtherCosts,Result_OtherDirectCosts_Y4-Result_TuitionTOTAL_Y4,0)</f>
        <v>0</v>
      </c>
      <c r="AQ140" s="786"/>
      <c r="AR140" s="786"/>
      <c r="AS140" s="136"/>
      <c r="AT140" s="136"/>
      <c r="AU140" s="136"/>
      <c r="AV140" s="10"/>
    </row>
    <row r="141" spans="2:48" x14ac:dyDescent="0.2">
      <c r="B141" s="10"/>
      <c r="C141" s="136"/>
      <c r="D141" s="136"/>
      <c r="E141" s="136"/>
      <c r="F141" s="136" t="s">
        <v>207</v>
      </c>
      <c r="G141" s="136"/>
      <c r="H141" s="136"/>
      <c r="I141" s="136"/>
      <c r="J141" s="160"/>
      <c r="K141" s="155"/>
      <c r="L141" s="155"/>
      <c r="M141" s="155"/>
      <c r="N141" s="155"/>
      <c r="O141" s="155"/>
      <c r="P141" s="155"/>
      <c r="Q141" s="155"/>
      <c r="R141" s="155"/>
      <c r="S141" s="155"/>
      <c r="T141" s="155"/>
      <c r="U141" s="155"/>
      <c r="V141" s="155"/>
      <c r="W141" s="155"/>
      <c r="X141" s="155"/>
      <c r="Y141" s="155"/>
      <c r="Z141" s="155"/>
      <c r="AA141" s="155"/>
      <c r="AB141" s="155"/>
      <c r="AC141" s="155"/>
      <c r="AD141" s="155"/>
      <c r="AE141" s="155"/>
      <c r="AF141" s="155"/>
      <c r="AG141" s="155"/>
      <c r="AH141" s="155"/>
      <c r="AI141" s="155"/>
      <c r="AJ141" s="155"/>
      <c r="AK141" s="155"/>
      <c r="AL141" s="155"/>
      <c r="AM141" s="155"/>
      <c r="AN141" s="155"/>
      <c r="AO141" s="136"/>
      <c r="AP141" s="775">
        <f>CHOOSE('Drop-Down_Options'!E14,0,Result_TotalDirectCosts_Y4 - Result_SubawardCosts_UW_Y4,(Result_TotalDirectCosts_Y4-Result_EquipmentCost_Y4-Result_ParticipantCosts_Y4-Result_TuitionTOTAL_Y4-(Result_SubawardCosts_Y4-Result_SubawardBase_Y4_TOTAL)),AP140)</f>
        <v>0</v>
      </c>
      <c r="AQ141" s="776"/>
      <c r="AR141" s="776"/>
      <c r="AS141" s="776"/>
      <c r="AT141" s="777"/>
      <c r="AU141" s="136"/>
      <c r="AV141" s="10"/>
    </row>
    <row r="142" spans="2:48" x14ac:dyDescent="0.2">
      <c r="B142" s="10"/>
      <c r="C142" s="136"/>
      <c r="D142" s="136"/>
      <c r="E142" s="136"/>
      <c r="F142" s="136"/>
      <c r="G142" s="136"/>
      <c r="H142" s="136"/>
      <c r="I142" s="136"/>
      <c r="J142" s="136"/>
      <c r="K142" s="136"/>
      <c r="L142" s="136"/>
      <c r="M142" s="136"/>
      <c r="N142" s="136"/>
      <c r="O142" s="136"/>
      <c r="P142" s="136"/>
      <c r="Q142" s="136"/>
      <c r="R142" s="136"/>
      <c r="S142" s="136"/>
      <c r="T142" s="136"/>
      <c r="U142" s="136"/>
      <c r="V142" s="136"/>
      <c r="W142" s="136"/>
      <c r="X142" s="136"/>
      <c r="Y142" s="136"/>
      <c r="Z142" s="136"/>
      <c r="AA142" s="136"/>
      <c r="AB142" s="136"/>
      <c r="AC142" s="136"/>
      <c r="AD142" s="136"/>
      <c r="AE142" s="136"/>
      <c r="AF142" s="136"/>
      <c r="AG142" s="136"/>
      <c r="AH142" s="136"/>
      <c r="AI142" s="136"/>
      <c r="AJ142" s="136"/>
      <c r="AK142" s="136"/>
      <c r="AL142" s="136"/>
      <c r="AM142" s="136"/>
      <c r="AN142" s="136"/>
      <c r="AO142" s="136"/>
      <c r="AP142" s="136"/>
      <c r="AQ142" s="136"/>
      <c r="AR142" s="136"/>
      <c r="AS142" s="136"/>
      <c r="AT142" s="136"/>
      <c r="AU142" s="136"/>
      <c r="AV142" s="10"/>
    </row>
    <row r="143" spans="2:48" ht="12.75" customHeight="1" x14ac:dyDescent="0.2">
      <c r="B143" s="10"/>
      <c r="C143" s="136"/>
      <c r="D143" s="136"/>
      <c r="E143" s="136"/>
      <c r="F143" s="136" t="s">
        <v>208</v>
      </c>
      <c r="G143" s="136"/>
      <c r="H143" s="136"/>
      <c r="I143" s="136"/>
      <c r="J143" s="155"/>
      <c r="K143" s="155"/>
      <c r="L143" s="155"/>
      <c r="M143" s="155"/>
      <c r="N143" s="155"/>
      <c r="O143" s="155"/>
      <c r="P143" s="155"/>
      <c r="Q143" s="155"/>
      <c r="R143" s="155"/>
      <c r="S143" s="155"/>
      <c r="T143" s="155"/>
      <c r="U143" s="155"/>
      <c r="V143" s="155"/>
      <c r="W143" s="155"/>
      <c r="X143" s="155"/>
      <c r="Y143" s="155"/>
      <c r="Z143" s="155"/>
      <c r="AA143" s="155"/>
      <c r="AB143" s="155"/>
      <c r="AC143" s="155"/>
      <c r="AD143" s="155"/>
      <c r="AE143" s="155"/>
      <c r="AF143" s="155"/>
      <c r="AG143" s="155"/>
      <c r="AH143" s="155"/>
      <c r="AI143" s="155"/>
      <c r="AJ143" s="155"/>
      <c r="AK143" s="155"/>
      <c r="AL143" s="155"/>
      <c r="AM143" s="155"/>
      <c r="AN143" s="155"/>
      <c r="AO143" s="136"/>
      <c r="AP143" s="775">
        <f>AP141*FA_Rate_Y4</f>
        <v>0</v>
      </c>
      <c r="AQ143" s="776"/>
      <c r="AR143" s="776"/>
      <c r="AS143" s="776"/>
      <c r="AT143" s="777"/>
      <c r="AU143" s="136"/>
      <c r="AV143" s="10"/>
    </row>
    <row r="144" spans="2:48" ht="12.75" customHeight="1" x14ac:dyDescent="0.2">
      <c r="B144" s="10"/>
      <c r="C144" s="136"/>
      <c r="D144" s="136"/>
      <c r="E144" s="136"/>
      <c r="F144" s="136"/>
      <c r="G144" s="136"/>
      <c r="H144" s="136"/>
      <c r="I144" s="136"/>
      <c r="J144" s="136"/>
      <c r="K144" s="136"/>
      <c r="L144" s="136"/>
      <c r="M144" s="136"/>
      <c r="N144" s="136"/>
      <c r="O144" s="136"/>
      <c r="P144" s="136"/>
      <c r="Q144" s="136"/>
      <c r="R144" s="136"/>
      <c r="S144" s="136"/>
      <c r="T144" s="136"/>
      <c r="U144" s="136"/>
      <c r="V144" s="136"/>
      <c r="W144" s="136"/>
      <c r="X144" s="136"/>
      <c r="Y144" s="136"/>
      <c r="Z144" s="136"/>
      <c r="AA144" s="136"/>
      <c r="AB144" s="136"/>
      <c r="AC144" s="136"/>
      <c r="AD144" s="136"/>
      <c r="AE144" s="136"/>
      <c r="AF144" s="136"/>
      <c r="AG144" s="136"/>
      <c r="AH144" s="136"/>
      <c r="AI144" s="136"/>
      <c r="AJ144" s="136"/>
      <c r="AK144" s="136"/>
      <c r="AL144" s="136"/>
      <c r="AM144" s="136"/>
      <c r="AN144" s="136"/>
      <c r="AO144" s="136"/>
      <c r="AP144" s="136"/>
      <c r="AQ144" s="136"/>
      <c r="AR144" s="136"/>
      <c r="AS144" s="136"/>
      <c r="AT144" s="136"/>
      <c r="AU144" s="136"/>
      <c r="AV144" s="10"/>
    </row>
    <row r="145" spans="2:48" ht="12.75" customHeight="1" x14ac:dyDescent="0.2">
      <c r="B145" s="10"/>
      <c r="C145" s="136"/>
      <c r="D145" s="136"/>
      <c r="E145" s="136"/>
      <c r="F145" s="141" t="s">
        <v>333</v>
      </c>
      <c r="G145" s="136"/>
      <c r="H145" s="136"/>
      <c r="I145" s="136"/>
      <c r="J145" s="136"/>
      <c r="K145" s="136"/>
      <c r="L145" s="136"/>
      <c r="M145" s="136"/>
      <c r="N145" s="136"/>
      <c r="O145" s="155"/>
      <c r="P145" s="155"/>
      <c r="Q145" s="155"/>
      <c r="R145" s="155"/>
      <c r="S145" s="155"/>
      <c r="T145" s="155"/>
      <c r="U145" s="155"/>
      <c r="V145" s="155"/>
      <c r="W145" s="155"/>
      <c r="X145" s="155"/>
      <c r="Y145" s="155"/>
      <c r="Z145" s="155"/>
      <c r="AA145" s="155"/>
      <c r="AB145" s="155"/>
      <c r="AC145" s="155"/>
      <c r="AD145" s="155"/>
      <c r="AE145" s="155"/>
      <c r="AF145" s="155"/>
      <c r="AG145" s="155"/>
      <c r="AH145" s="155"/>
      <c r="AI145" s="155"/>
      <c r="AJ145" s="155"/>
      <c r="AK145" s="155"/>
      <c r="AL145" s="155"/>
      <c r="AM145" s="155"/>
      <c r="AN145" s="155"/>
      <c r="AO145" s="136"/>
      <c r="AP145" s="775">
        <f>SUM(Result_TotalDirectCosts_Y4,Result_IndirectCosts_Y4)</f>
        <v>0</v>
      </c>
      <c r="AQ145" s="776"/>
      <c r="AR145" s="776"/>
      <c r="AS145" s="776"/>
      <c r="AT145" s="777"/>
      <c r="AU145" s="136"/>
      <c r="AV145" s="10"/>
    </row>
    <row r="146" spans="2:48" ht="12.75" customHeight="1" thickBot="1" x14ac:dyDescent="0.25">
      <c r="B146" s="10"/>
      <c r="C146" s="136"/>
      <c r="D146" s="136"/>
      <c r="E146" s="136"/>
      <c r="F146" s="136"/>
      <c r="G146" s="136"/>
      <c r="H146" s="136"/>
      <c r="I146" s="136"/>
      <c r="J146" s="136"/>
      <c r="K146" s="136"/>
      <c r="L146" s="136"/>
      <c r="M146" s="136"/>
      <c r="N146" s="136"/>
      <c r="O146" s="136"/>
      <c r="P146" s="136"/>
      <c r="Q146" s="136"/>
      <c r="R146" s="136"/>
      <c r="S146" s="136"/>
      <c r="T146" s="136"/>
      <c r="U146" s="136"/>
      <c r="V146" s="136"/>
      <c r="W146" s="136"/>
      <c r="X146" s="136"/>
      <c r="Y146" s="136"/>
      <c r="Z146" s="136"/>
      <c r="AA146" s="136"/>
      <c r="AB146" s="136"/>
      <c r="AC146" s="136"/>
      <c r="AD146" s="136"/>
      <c r="AE146" s="136"/>
      <c r="AF146" s="136"/>
      <c r="AG146" s="136"/>
      <c r="AH146" s="136"/>
      <c r="AI146" s="136"/>
      <c r="AJ146" s="136"/>
      <c r="AK146" s="136"/>
      <c r="AL146" s="136"/>
      <c r="AM146" s="136"/>
      <c r="AN146" s="136"/>
      <c r="AO146" s="136"/>
      <c r="AP146" s="136"/>
      <c r="AQ146" s="136"/>
      <c r="AR146" s="136"/>
      <c r="AS146" s="136"/>
      <c r="AT146" s="136"/>
      <c r="AU146" s="136"/>
      <c r="AV146" s="10"/>
    </row>
    <row r="147" spans="2:48" ht="5.0999999999999996" customHeight="1" thickBot="1" x14ac:dyDescent="0.25">
      <c r="B147" s="14"/>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5"/>
    </row>
    <row r="149" spans="2:48" x14ac:dyDescent="0.2">
      <c r="E149" t="s">
        <v>219</v>
      </c>
    </row>
    <row r="150" spans="2:48" ht="30" x14ac:dyDescent="0.4">
      <c r="AB150" s="22"/>
    </row>
    <row r="151" spans="2:48" ht="12.75" customHeight="1" x14ac:dyDescent="0.4">
      <c r="U151" s="22"/>
    </row>
  </sheetData>
  <sheetProtection algorithmName="SHA-512" hashValue="bkVQSp73NpX+P+1uyh3cKJrx3KpcuCBUI/9TU6Nlt5M3HexT5rgmNsBtbb/ic2FYIGfJ3aYF1839XCLw2Yu0ZQ==" saltValue="Ve5RyYnheTFJymlgpJgLLw==" spinCount="100000" sheet="1" selectLockedCells="1"/>
  <mergeCells count="515">
    <mergeCell ref="F127:L129"/>
    <mergeCell ref="M129:AJ129"/>
    <mergeCell ref="M120:AJ120"/>
    <mergeCell ref="M121:AJ121"/>
    <mergeCell ref="M122:AJ122"/>
    <mergeCell ref="AK120:AN120"/>
    <mergeCell ref="AK121:AN121"/>
    <mergeCell ref="AK122:AN122"/>
    <mergeCell ref="F119:L122"/>
    <mergeCell ref="M126:AJ126"/>
    <mergeCell ref="AK126:AN126"/>
    <mergeCell ref="F123:L123"/>
    <mergeCell ref="M123:AJ123"/>
    <mergeCell ref="AK123:AN123"/>
    <mergeCell ref="F124:L124"/>
    <mergeCell ref="M124:AJ124"/>
    <mergeCell ref="AK124:AN124"/>
    <mergeCell ref="AQ36:AT36"/>
    <mergeCell ref="AQ37:AT37"/>
    <mergeCell ref="AQ38:AT38"/>
    <mergeCell ref="AQ39:AT39"/>
    <mergeCell ref="AQ40:AT40"/>
    <mergeCell ref="AO36:AP36"/>
    <mergeCell ref="AO37:AP37"/>
    <mergeCell ref="AO38:AP38"/>
    <mergeCell ref="AO39:AP39"/>
    <mergeCell ref="AO40:AP40"/>
    <mergeCell ref="AI37:AL37"/>
    <mergeCell ref="AI38:AL38"/>
    <mergeCell ref="AI39:AL39"/>
    <mergeCell ref="AF37:AH37"/>
    <mergeCell ref="AF38:AH38"/>
    <mergeCell ref="AF39:AH39"/>
    <mergeCell ref="AF40:AH40"/>
    <mergeCell ref="AI40:AL40"/>
    <mergeCell ref="F39:AA39"/>
    <mergeCell ref="F40:AA40"/>
    <mergeCell ref="F38:AA38"/>
    <mergeCell ref="F36:AA36"/>
    <mergeCell ref="F37:AA37"/>
    <mergeCell ref="AR3:AU3"/>
    <mergeCell ref="AP139:AT139"/>
    <mergeCell ref="AP140:AR140"/>
    <mergeCell ref="AQ35:AT35"/>
    <mergeCell ref="AQ42:AT42"/>
    <mergeCell ref="AQ30:AT30"/>
    <mergeCell ref="AQ32:AT32"/>
    <mergeCell ref="AQ29:AT29"/>
    <mergeCell ref="AQ27:AT27"/>
    <mergeCell ref="AQ24:AT24"/>
    <mergeCell ref="AQ23:AT23"/>
    <mergeCell ref="AQ21:AT21"/>
    <mergeCell ref="AQ20:AT20"/>
    <mergeCell ref="AQ18:AT18"/>
    <mergeCell ref="AQ17:AT17"/>
    <mergeCell ref="M127:AJ127"/>
    <mergeCell ref="F125:L125"/>
    <mergeCell ref="AM37:AN37"/>
    <mergeCell ref="AM38:AN38"/>
    <mergeCell ref="AM39:AN39"/>
    <mergeCell ref="AM40:AN40"/>
    <mergeCell ref="F126:L126"/>
    <mergeCell ref="AP141:AT141"/>
    <mergeCell ref="AP143:AT143"/>
    <mergeCell ref="AP137:AT137"/>
    <mergeCell ref="AP134:AT134"/>
    <mergeCell ref="AP130:AT130"/>
    <mergeCell ref="AO46:AP46"/>
    <mergeCell ref="AQ46:AT46"/>
    <mergeCell ref="AO47:AP47"/>
    <mergeCell ref="AQ47:AT47"/>
    <mergeCell ref="AP86:AT86"/>
    <mergeCell ref="AP87:AT87"/>
    <mergeCell ref="AP66:AT66"/>
    <mergeCell ref="AO52:AP52"/>
    <mergeCell ref="AQ52:AT52"/>
    <mergeCell ref="AO48:AP48"/>
    <mergeCell ref="AQ48:AT48"/>
    <mergeCell ref="AP145:AT145"/>
    <mergeCell ref="AO49:AP49"/>
    <mergeCell ref="AQ49:AT49"/>
    <mergeCell ref="AO50:AP50"/>
    <mergeCell ref="AQ50:AT50"/>
    <mergeCell ref="O137:R137"/>
    <mergeCell ref="T137:W137"/>
    <mergeCell ref="Y137:AB137"/>
    <mergeCell ref="AD137:AG137"/>
    <mergeCell ref="AI137:AL137"/>
    <mergeCell ref="O136:R136"/>
    <mergeCell ref="T136:W136"/>
    <mergeCell ref="Y136:AB136"/>
    <mergeCell ref="AD136:AG136"/>
    <mergeCell ref="AI136:AL136"/>
    <mergeCell ref="AK129:AN129"/>
    <mergeCell ref="O134:R134"/>
    <mergeCell ref="T134:W134"/>
    <mergeCell ref="O133:R133"/>
    <mergeCell ref="T133:W133"/>
    <mergeCell ref="AK127:AN127"/>
    <mergeCell ref="AK128:AN128"/>
    <mergeCell ref="M125:AJ125"/>
    <mergeCell ref="AK125:AN125"/>
    <mergeCell ref="F118:L118"/>
    <mergeCell ref="M118:AJ118"/>
    <mergeCell ref="AK118:AN118"/>
    <mergeCell ref="M119:AJ119"/>
    <mergeCell ref="AK119:AN119"/>
    <mergeCell ref="F113:AJ113"/>
    <mergeCell ref="AK113:AN113"/>
    <mergeCell ref="AP114:AT114"/>
    <mergeCell ref="F116:AJ116"/>
    <mergeCell ref="AK116:AN116"/>
    <mergeCell ref="F117:L117"/>
    <mergeCell ref="M117:AJ117"/>
    <mergeCell ref="AK117:AN117"/>
    <mergeCell ref="F110:AJ110"/>
    <mergeCell ref="AK110:AN110"/>
    <mergeCell ref="F111:AJ111"/>
    <mergeCell ref="AK111:AN111"/>
    <mergeCell ref="F112:AJ112"/>
    <mergeCell ref="AK112:AN112"/>
    <mergeCell ref="F107:AF107"/>
    <mergeCell ref="AG107:AJ107"/>
    <mergeCell ref="AK107:AN107"/>
    <mergeCell ref="F108:AJ108"/>
    <mergeCell ref="AK108:AN108"/>
    <mergeCell ref="F109:AJ109"/>
    <mergeCell ref="AK109:AN109"/>
    <mergeCell ref="F105:AF105"/>
    <mergeCell ref="AG105:AJ105"/>
    <mergeCell ref="AK105:AN105"/>
    <mergeCell ref="F106:AF106"/>
    <mergeCell ref="AG106:AJ106"/>
    <mergeCell ref="AK106:AN106"/>
    <mergeCell ref="F103:AF103"/>
    <mergeCell ref="AG103:AJ103"/>
    <mergeCell ref="AK103:AN103"/>
    <mergeCell ref="F104:AF104"/>
    <mergeCell ref="AG104:AJ104"/>
    <mergeCell ref="AK104:AN104"/>
    <mergeCell ref="AK98:AN98"/>
    <mergeCell ref="AK99:AN99"/>
    <mergeCell ref="AP100:AT100"/>
    <mergeCell ref="F102:AF102"/>
    <mergeCell ref="AG102:AJ102"/>
    <mergeCell ref="AK102:AN102"/>
    <mergeCell ref="AK95:AN95"/>
    <mergeCell ref="AK96:AN96"/>
    <mergeCell ref="AK97:AN97"/>
    <mergeCell ref="F92:L99"/>
    <mergeCell ref="M93:AJ93"/>
    <mergeCell ref="M94:AJ94"/>
    <mergeCell ref="M95:AJ95"/>
    <mergeCell ref="M96:AJ96"/>
    <mergeCell ref="M97:AJ97"/>
    <mergeCell ref="M98:AJ98"/>
    <mergeCell ref="M99:AJ99"/>
    <mergeCell ref="AK92:AN92"/>
    <mergeCell ref="AK93:AN93"/>
    <mergeCell ref="AK94:AN94"/>
    <mergeCell ref="M92:AJ92"/>
    <mergeCell ref="F89:AJ89"/>
    <mergeCell ref="AK89:AN89"/>
    <mergeCell ref="AK90:AN90"/>
    <mergeCell ref="AK91:AN91"/>
    <mergeCell ref="F90:L90"/>
    <mergeCell ref="F91:L91"/>
    <mergeCell ref="M90:AJ90"/>
    <mergeCell ref="M91:AJ91"/>
    <mergeCell ref="F84:AJ84"/>
    <mergeCell ref="AK84:AN84"/>
    <mergeCell ref="F85:AJ85"/>
    <mergeCell ref="AK85:AN85"/>
    <mergeCell ref="F81:AJ81"/>
    <mergeCell ref="AK81:AN81"/>
    <mergeCell ref="F82:AJ82"/>
    <mergeCell ref="AK82:AN82"/>
    <mergeCell ref="F83:AJ83"/>
    <mergeCell ref="AK83:AN83"/>
    <mergeCell ref="F78:AJ78"/>
    <mergeCell ref="AK78:AN78"/>
    <mergeCell ref="F79:AJ79"/>
    <mergeCell ref="AK79:AN79"/>
    <mergeCell ref="F80:AJ80"/>
    <mergeCell ref="AK80:AN80"/>
    <mergeCell ref="F75:AJ75"/>
    <mergeCell ref="AK75:AN75"/>
    <mergeCell ref="F76:AJ76"/>
    <mergeCell ref="AK76:AN76"/>
    <mergeCell ref="F77:AJ77"/>
    <mergeCell ref="AK77:AN77"/>
    <mergeCell ref="F72:AJ72"/>
    <mergeCell ref="AK72:AN72"/>
    <mergeCell ref="F73:AJ73"/>
    <mergeCell ref="AK73:AN73"/>
    <mergeCell ref="F74:AJ74"/>
    <mergeCell ref="AK74:AN74"/>
    <mergeCell ref="F69:AJ69"/>
    <mergeCell ref="AK69:AN69"/>
    <mergeCell ref="F70:AJ70"/>
    <mergeCell ref="AK70:AN70"/>
    <mergeCell ref="F71:AJ71"/>
    <mergeCell ref="AK71:AN71"/>
    <mergeCell ref="F64:AJ64"/>
    <mergeCell ref="AK64:AN64"/>
    <mergeCell ref="F65:AJ65"/>
    <mergeCell ref="AK65:AN65"/>
    <mergeCell ref="F68:AJ68"/>
    <mergeCell ref="AK68:AN68"/>
    <mergeCell ref="F61:AJ61"/>
    <mergeCell ref="AK61:AN61"/>
    <mergeCell ref="F62:AJ62"/>
    <mergeCell ref="AK62:AN62"/>
    <mergeCell ref="F63:AJ63"/>
    <mergeCell ref="AK63:AN63"/>
    <mergeCell ref="F58:AJ58"/>
    <mergeCell ref="AK58:AN58"/>
    <mergeCell ref="F59:AJ59"/>
    <mergeCell ref="AK59:AN59"/>
    <mergeCell ref="F60:AJ60"/>
    <mergeCell ref="AK60:AN60"/>
    <mergeCell ref="F56:AJ56"/>
    <mergeCell ref="AK56:AN56"/>
    <mergeCell ref="F57:AJ57"/>
    <mergeCell ref="AK57:AN57"/>
    <mergeCell ref="AI50:AL50"/>
    <mergeCell ref="AM50:AN50"/>
    <mergeCell ref="AI52:AL52"/>
    <mergeCell ref="AM52:AN52"/>
    <mergeCell ref="F50:Q50"/>
    <mergeCell ref="R50:T50"/>
    <mergeCell ref="U50:W50"/>
    <mergeCell ref="AG50:AH50"/>
    <mergeCell ref="F49:Q49"/>
    <mergeCell ref="R49:T49"/>
    <mergeCell ref="U49:W49"/>
    <mergeCell ref="AG49:AH49"/>
    <mergeCell ref="F55:AJ55"/>
    <mergeCell ref="AI49:AL49"/>
    <mergeCell ref="AM49:AN49"/>
    <mergeCell ref="U48:W48"/>
    <mergeCell ref="AG48:AH48"/>
    <mergeCell ref="AI48:AL48"/>
    <mergeCell ref="AM48:AN48"/>
    <mergeCell ref="AK55:AN55"/>
    <mergeCell ref="F47:Q47"/>
    <mergeCell ref="R47:T47"/>
    <mergeCell ref="U47:W47"/>
    <mergeCell ref="AG47:AH47"/>
    <mergeCell ref="AI47:AL47"/>
    <mergeCell ref="AM47:AN47"/>
    <mergeCell ref="F48:Q48"/>
    <mergeCell ref="R48:T48"/>
    <mergeCell ref="F46:Q46"/>
    <mergeCell ref="R46:T46"/>
    <mergeCell ref="U46:W46"/>
    <mergeCell ref="AG46:AH46"/>
    <mergeCell ref="AI46:AL46"/>
    <mergeCell ref="AM46:AN46"/>
    <mergeCell ref="F45:Q45"/>
    <mergeCell ref="R45:T45"/>
    <mergeCell ref="U45:W45"/>
    <mergeCell ref="AG45:AH45"/>
    <mergeCell ref="AI45:AL45"/>
    <mergeCell ref="AM45:AN45"/>
    <mergeCell ref="AO45:AP45"/>
    <mergeCell ref="AQ45:AT45"/>
    <mergeCell ref="AF42:AH42"/>
    <mergeCell ref="AI42:AL42"/>
    <mergeCell ref="AM42:AN42"/>
    <mergeCell ref="AO42:AP42"/>
    <mergeCell ref="V5:AF5"/>
    <mergeCell ref="AI35:AL35"/>
    <mergeCell ref="AM35:AN35"/>
    <mergeCell ref="AO35:AP35"/>
    <mergeCell ref="AF36:AH36"/>
    <mergeCell ref="AF35:AH35"/>
    <mergeCell ref="F35:AA35"/>
    <mergeCell ref="AG30:AH30"/>
    <mergeCell ref="AI30:AL30"/>
    <mergeCell ref="AM30:AN30"/>
    <mergeCell ref="F30:K30"/>
    <mergeCell ref="L30:N30"/>
    <mergeCell ref="O30:T30"/>
    <mergeCell ref="U30:X30"/>
    <mergeCell ref="AO30:AP30"/>
    <mergeCell ref="AI32:AL32"/>
    <mergeCell ref="AO32:AP32"/>
    <mergeCell ref="AI29:AL29"/>
    <mergeCell ref="AM29:AN29"/>
    <mergeCell ref="AO29:AP29"/>
    <mergeCell ref="AB30:AC30"/>
    <mergeCell ref="AD30:AF30"/>
    <mergeCell ref="AM36:AN36"/>
    <mergeCell ref="AI36:AL36"/>
    <mergeCell ref="AO28:AP28"/>
    <mergeCell ref="AQ28:AT28"/>
    <mergeCell ref="F29:K29"/>
    <mergeCell ref="L29:N29"/>
    <mergeCell ref="O29:T29"/>
    <mergeCell ref="U29:X29"/>
    <mergeCell ref="AB29:AC29"/>
    <mergeCell ref="AD29:AF29"/>
    <mergeCell ref="AG29:AH29"/>
    <mergeCell ref="F28:K28"/>
    <mergeCell ref="L28:N28"/>
    <mergeCell ref="O28:T28"/>
    <mergeCell ref="U28:X28"/>
    <mergeCell ref="AB28:AC28"/>
    <mergeCell ref="AD28:AF28"/>
    <mergeCell ref="AG28:AH28"/>
    <mergeCell ref="AI28:AL28"/>
    <mergeCell ref="AB35:AD35"/>
    <mergeCell ref="AD27:AF27"/>
    <mergeCell ref="AG27:AH27"/>
    <mergeCell ref="AI27:AL27"/>
    <mergeCell ref="AM27:AN27"/>
    <mergeCell ref="F27:K27"/>
    <mergeCell ref="L27:N27"/>
    <mergeCell ref="O27:T27"/>
    <mergeCell ref="U27:X27"/>
    <mergeCell ref="AM28:AN28"/>
    <mergeCell ref="AM25:AN25"/>
    <mergeCell ref="AO25:AP25"/>
    <mergeCell ref="AO27:AP27"/>
    <mergeCell ref="AG26:AH26"/>
    <mergeCell ref="AI26:AL26"/>
    <mergeCell ref="AM26:AN26"/>
    <mergeCell ref="AQ25:AT25"/>
    <mergeCell ref="F26:K26"/>
    <mergeCell ref="L26:N26"/>
    <mergeCell ref="O26:T26"/>
    <mergeCell ref="U26:X26"/>
    <mergeCell ref="AB26:AC26"/>
    <mergeCell ref="AD26:AF26"/>
    <mergeCell ref="AO26:AP26"/>
    <mergeCell ref="AQ26:AT26"/>
    <mergeCell ref="F25:K25"/>
    <mergeCell ref="L25:N25"/>
    <mergeCell ref="O25:T25"/>
    <mergeCell ref="U25:X25"/>
    <mergeCell ref="AB25:AC25"/>
    <mergeCell ref="AD25:AF25"/>
    <mergeCell ref="AG25:AH25"/>
    <mergeCell ref="AI25:AL25"/>
    <mergeCell ref="AB27:AC27"/>
    <mergeCell ref="AQ22:AT22"/>
    <mergeCell ref="F23:K23"/>
    <mergeCell ref="L23:N23"/>
    <mergeCell ref="O23:T23"/>
    <mergeCell ref="U23:X23"/>
    <mergeCell ref="AB23:AC23"/>
    <mergeCell ref="AD23:AF23"/>
    <mergeCell ref="F22:K22"/>
    <mergeCell ref="L22:N22"/>
    <mergeCell ref="O22:T22"/>
    <mergeCell ref="U22:X22"/>
    <mergeCell ref="AB22:AC22"/>
    <mergeCell ref="AD22:AF22"/>
    <mergeCell ref="AG22:AH22"/>
    <mergeCell ref="AI22:AL22"/>
    <mergeCell ref="AG23:AH23"/>
    <mergeCell ref="AI23:AL23"/>
    <mergeCell ref="AM23:AN23"/>
    <mergeCell ref="AO23:AP23"/>
    <mergeCell ref="AI21:AL21"/>
    <mergeCell ref="AM21:AN21"/>
    <mergeCell ref="AO21:AP21"/>
    <mergeCell ref="AG20:AH20"/>
    <mergeCell ref="AI20:AL20"/>
    <mergeCell ref="AM20:AN20"/>
    <mergeCell ref="AO20:AP20"/>
    <mergeCell ref="F24:K24"/>
    <mergeCell ref="L24:N24"/>
    <mergeCell ref="O24:T24"/>
    <mergeCell ref="U24:X24"/>
    <mergeCell ref="AM22:AN22"/>
    <mergeCell ref="AO22:AP22"/>
    <mergeCell ref="AB24:AC24"/>
    <mergeCell ref="AD24:AF24"/>
    <mergeCell ref="AG24:AH24"/>
    <mergeCell ref="AI24:AL24"/>
    <mergeCell ref="AM24:AN24"/>
    <mergeCell ref="AO24:AP24"/>
    <mergeCell ref="F21:K21"/>
    <mergeCell ref="L21:N21"/>
    <mergeCell ref="O21:T21"/>
    <mergeCell ref="U21:X21"/>
    <mergeCell ref="AB21:AC21"/>
    <mergeCell ref="AM19:AN19"/>
    <mergeCell ref="AO19:AP19"/>
    <mergeCell ref="AQ19:AT19"/>
    <mergeCell ref="F20:K20"/>
    <mergeCell ref="L20:N20"/>
    <mergeCell ref="O20:T20"/>
    <mergeCell ref="U20:X20"/>
    <mergeCell ref="AB20:AC20"/>
    <mergeCell ref="AD20:AF20"/>
    <mergeCell ref="F19:K19"/>
    <mergeCell ref="L19:N19"/>
    <mergeCell ref="O19:T19"/>
    <mergeCell ref="U19:X19"/>
    <mergeCell ref="AB19:AC19"/>
    <mergeCell ref="AD19:AF19"/>
    <mergeCell ref="AG19:AH19"/>
    <mergeCell ref="AI19:AL19"/>
    <mergeCell ref="AD21:AF21"/>
    <mergeCell ref="AG21:AH21"/>
    <mergeCell ref="F18:K18"/>
    <mergeCell ref="L18:N18"/>
    <mergeCell ref="O18:T18"/>
    <mergeCell ref="U18:X18"/>
    <mergeCell ref="AM16:AN16"/>
    <mergeCell ref="AO16:AP16"/>
    <mergeCell ref="AQ16:AT16"/>
    <mergeCell ref="F17:K17"/>
    <mergeCell ref="L17:N17"/>
    <mergeCell ref="O17:T17"/>
    <mergeCell ref="U17:X17"/>
    <mergeCell ref="AB17:AC17"/>
    <mergeCell ref="AD17:AF17"/>
    <mergeCell ref="AB18:AC18"/>
    <mergeCell ref="AD18:AF18"/>
    <mergeCell ref="AG18:AH18"/>
    <mergeCell ref="AI18:AL18"/>
    <mergeCell ref="AM18:AN18"/>
    <mergeCell ref="AO18:AP18"/>
    <mergeCell ref="AG17:AH17"/>
    <mergeCell ref="AI17:AL17"/>
    <mergeCell ref="AM17:AN17"/>
    <mergeCell ref="AO17:AP17"/>
    <mergeCell ref="AO14:AP14"/>
    <mergeCell ref="AQ14:AT14"/>
    <mergeCell ref="F15:K15"/>
    <mergeCell ref="L15:N15"/>
    <mergeCell ref="O15:T15"/>
    <mergeCell ref="U15:X15"/>
    <mergeCell ref="AQ15:AT15"/>
    <mergeCell ref="F16:K16"/>
    <mergeCell ref="L16:N16"/>
    <mergeCell ref="O16:T16"/>
    <mergeCell ref="U16:X16"/>
    <mergeCell ref="AB16:AC16"/>
    <mergeCell ref="AD16:AF16"/>
    <mergeCell ref="AG16:AH16"/>
    <mergeCell ref="AI16:AL16"/>
    <mergeCell ref="AB15:AC15"/>
    <mergeCell ref="AD15:AF15"/>
    <mergeCell ref="AG15:AH15"/>
    <mergeCell ref="AI15:AL15"/>
    <mergeCell ref="AM15:AN15"/>
    <mergeCell ref="AO15:AP15"/>
    <mergeCell ref="F14:K14"/>
    <mergeCell ref="L14:N14"/>
    <mergeCell ref="AI14:AL14"/>
    <mergeCell ref="AM14:AN14"/>
    <mergeCell ref="AQ12:AT12"/>
    <mergeCell ref="F13:K13"/>
    <mergeCell ref="L13:N13"/>
    <mergeCell ref="O13:T13"/>
    <mergeCell ref="U13:X13"/>
    <mergeCell ref="AB13:AC13"/>
    <mergeCell ref="F12:K12"/>
    <mergeCell ref="L12:N12"/>
    <mergeCell ref="O12:T12"/>
    <mergeCell ref="U12:X12"/>
    <mergeCell ref="AQ13:AT13"/>
    <mergeCell ref="F11:K11"/>
    <mergeCell ref="L11:N11"/>
    <mergeCell ref="AM12:AN12"/>
    <mergeCell ref="AO12:AP12"/>
    <mergeCell ref="C4:AU4"/>
    <mergeCell ref="F10:K10"/>
    <mergeCell ref="L10:N10"/>
    <mergeCell ref="O10:T10"/>
    <mergeCell ref="U10:X10"/>
    <mergeCell ref="Y10:AA10"/>
    <mergeCell ref="AB10:AC10"/>
    <mergeCell ref="AD10:AF10"/>
    <mergeCell ref="AG10:AH10"/>
    <mergeCell ref="AI10:AL10"/>
    <mergeCell ref="AG5:AT6"/>
    <mergeCell ref="V6:AF6"/>
    <mergeCell ref="O11:T11"/>
    <mergeCell ref="U11:X11"/>
    <mergeCell ref="AB11:AC11"/>
    <mergeCell ref="AD11:AF11"/>
    <mergeCell ref="AQ11:AT11"/>
    <mergeCell ref="AQ10:AT10"/>
    <mergeCell ref="AM11:AN11"/>
    <mergeCell ref="AO11:AP11"/>
    <mergeCell ref="AB36:AD36"/>
    <mergeCell ref="AB37:AD37"/>
    <mergeCell ref="AB38:AD38"/>
    <mergeCell ref="AB39:AD39"/>
    <mergeCell ref="AB40:AD40"/>
    <mergeCell ref="R8:AT9"/>
    <mergeCell ref="AM10:AN10"/>
    <mergeCell ref="AO10:AP10"/>
    <mergeCell ref="AD13:AF13"/>
    <mergeCell ref="AG13:AH13"/>
    <mergeCell ref="AI13:AL13"/>
    <mergeCell ref="AB12:AC12"/>
    <mergeCell ref="AD12:AF12"/>
    <mergeCell ref="AG12:AH12"/>
    <mergeCell ref="AI12:AL12"/>
    <mergeCell ref="AG11:AH11"/>
    <mergeCell ref="AI11:AL11"/>
    <mergeCell ref="AM13:AN13"/>
    <mergeCell ref="AO13:AP13"/>
    <mergeCell ref="O14:T14"/>
    <mergeCell ref="U14:X14"/>
    <mergeCell ref="AB14:AC14"/>
    <mergeCell ref="AD14:AF14"/>
    <mergeCell ref="AG14:AH14"/>
  </mergeCells>
  <conditionalFormatting sqref="F11:F30">
    <cfRule type="expression" dxfId="61" priority="13" stopIfTrue="1">
      <formula>F11=0</formula>
    </cfRule>
  </conditionalFormatting>
  <conditionalFormatting sqref="F103:F107 AG103:AJ107 F109:AJ113">
    <cfRule type="cellIs" dxfId="60" priority="12" stopIfTrue="1" operator="equal">
      <formula>0</formula>
    </cfRule>
  </conditionalFormatting>
  <conditionalFormatting sqref="R8:AT9">
    <cfRule type="expression" dxfId="59" priority="2">
      <formula>SUM($AA$11:$AA$30)&gt;0</formula>
    </cfRule>
  </conditionalFormatting>
  <conditionalFormatting sqref="U6">
    <cfRule type="cellIs" dxfId="58" priority="6" stopIfTrue="1" operator="equal">
      <formula>0</formula>
    </cfRule>
  </conditionalFormatting>
  <conditionalFormatting sqref="U11:X30">
    <cfRule type="expression" dxfId="57" priority="1">
      <formula>$AA11&lt;&gt;""</formula>
    </cfRule>
  </conditionalFormatting>
  <conditionalFormatting sqref="V5:AT6">
    <cfRule type="cellIs" dxfId="56" priority="4" stopIfTrue="1" operator="lessThanOrEqual">
      <formula>0</formula>
    </cfRule>
  </conditionalFormatting>
  <conditionalFormatting sqref="AB11:AC30">
    <cfRule type="expression" dxfId="55" priority="20" stopIfTrue="1">
      <formula>OR(AND($Y11=3,$AB11&gt;3),AND($Y11=2,$AB11&gt;9),AND($Y11=4,$AB11&gt;12))</formula>
    </cfRule>
  </conditionalFormatting>
  <conditionalFormatting sqref="AD11:AF30">
    <cfRule type="expression" dxfId="54" priority="7" stopIfTrue="1">
      <formula>$AD11&gt;100%</formula>
    </cfRule>
  </conditionalFormatting>
  <conditionalFormatting sqref="AF36:AF40 AI36:AI40 AM36:AM40 AO36:AO40 AQ36:AQ40">
    <cfRule type="expression" dxfId="53" priority="34" stopIfTrue="1">
      <formula>$AB36=""</formula>
    </cfRule>
  </conditionalFormatting>
  <conditionalFormatting sqref="AG11:AT30">
    <cfRule type="expression" dxfId="52" priority="14" stopIfTrue="1">
      <formula>OR($U11="",$AB11="",$AD11="")</formula>
    </cfRule>
  </conditionalFormatting>
  <conditionalFormatting sqref="AG46:AT50">
    <cfRule type="expression" dxfId="51" priority="9" stopIfTrue="1">
      <formula>$U46=""</formula>
    </cfRule>
  </conditionalFormatting>
  <dataValidations count="5">
    <dataValidation type="decimal" operator="greaterThanOrEqual" allowBlank="1" showErrorMessage="1" errorTitle="Invalid Month Input" error="The number of months must be a decimal value greater than or equal to zero.  Entering half-months is acceptable.  For one-and-one-half months enter 1.5.  Click RETRY to change your entry, or CANCEL to undo your changes." sqref="AB11:AC30" xr:uid="{00000000-0002-0000-0500-000000000000}">
      <formula1>0</formula1>
    </dataValidation>
    <dataValidation type="decimal" operator="greaterThanOrEqual" allowBlank="1" showErrorMessage="1" errorTitle="Invalid Number Input" error="You must enter a number into this cell with a value of zero or higher. Click RETRY to change your entry, or CANCEL to undo your changes." sqref="AK126:AN129 R46:W50 AK56:AN65 AK69:AN76 AK78:AN85 AK90:AN99 AK103:AN107 AK109:AN113 AK117:AN124" xr:uid="{00000000-0002-0000-0500-000001000000}">
      <formula1>0</formula1>
    </dataValidation>
    <dataValidation type="decimal" allowBlank="1" showErrorMessage="1" errorTitle="Invalid % Effort Input" error="Percent Effort must be an decimal value greater than or equal to zero.  Click RETRY to change your entry, or CANCEL to undo your changes." sqref="AD11:AF30" xr:uid="{00000000-0002-0000-0500-000002000000}">
      <formula1>0</formula1>
      <formula2>5</formula2>
    </dataValidation>
    <dataValidation type="decimal" operator="greaterThanOrEqual" allowBlank="1" showErrorMessage="1" errorTitle="Invalid Number Input" error="You must enter a decimal number into this cell with a value of 0.25 or higher. Click RETRY to change your entry, or CANCEL to undo your changes." sqref="AB36:AD40" xr:uid="{00000000-0002-0000-0500-000003000000}">
      <formula1>0.25</formula1>
    </dataValidation>
    <dataValidation type="whole" allowBlank="1" showErrorMessage="1" errorTitle="Data Entry Prohibited" error="Do not enter data direclty into this cell.  The value of this cell is controlled by the &quot;Period&quot; drop-down." sqref="Y11:Y30" xr:uid="{00000000-0002-0000-0500-000004000000}">
      <formula1>0</formula1>
      <formula2>4</formula2>
    </dataValidation>
  </dataValidations>
  <printOptions horizontalCentered="1"/>
  <pageMargins left="0.25" right="0.25" top="0.75" bottom="0.75" header="0.3" footer="0.3"/>
  <pageSetup scale="56" fitToHeight="0" orientation="portrait" r:id="rId1"/>
  <headerFooter>
    <oddFooter>Page &amp;P of &amp;N</oddFooter>
  </headerFooter>
  <rowBreaks count="1" manualBreakCount="1">
    <brk id="67" min="1" max="47" man="1"/>
  </rowBreaks>
  <ignoredErrors>
    <ignoredError sqref="E11:E30 E56:E65 E69:E76 E78:E85 E90:E99 E103:E107 E109:E113 E46:E50 C36:E40 E117:E129" numberStoredAsText="1"/>
    <ignoredError sqref="F11:K30" numberStoredAsText="1" formulaRange="1"/>
    <ignoredError sqref="L11:N30 O11:T30" numberStoredAsText="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Drop Down 1">
              <controlPr defaultSize="0" autoLine="0" autoPict="0">
                <anchor moveWithCells="1">
                  <from>
                    <xdr:col>24</xdr:col>
                    <xdr:colOff>28575</xdr:colOff>
                    <xdr:row>10</xdr:row>
                    <xdr:rowOff>28575</xdr:rowOff>
                  </from>
                  <to>
                    <xdr:col>26</xdr:col>
                    <xdr:colOff>257175</xdr:colOff>
                    <xdr:row>10</xdr:row>
                    <xdr:rowOff>219075</xdr:rowOff>
                  </to>
                </anchor>
              </controlPr>
            </control>
          </mc:Choice>
        </mc:AlternateContent>
        <mc:AlternateContent xmlns:mc="http://schemas.openxmlformats.org/markup-compatibility/2006">
          <mc:Choice Requires="x14">
            <control shapeId="11266" r:id="rId5" name="Drop Down 2">
              <controlPr defaultSize="0" autoLine="0" autoPict="0">
                <anchor moveWithCells="1">
                  <from>
                    <xdr:col>24</xdr:col>
                    <xdr:colOff>28575</xdr:colOff>
                    <xdr:row>11</xdr:row>
                    <xdr:rowOff>28575</xdr:rowOff>
                  </from>
                  <to>
                    <xdr:col>26</xdr:col>
                    <xdr:colOff>257175</xdr:colOff>
                    <xdr:row>11</xdr:row>
                    <xdr:rowOff>219075</xdr:rowOff>
                  </to>
                </anchor>
              </controlPr>
            </control>
          </mc:Choice>
        </mc:AlternateContent>
        <mc:AlternateContent xmlns:mc="http://schemas.openxmlformats.org/markup-compatibility/2006">
          <mc:Choice Requires="x14">
            <control shapeId="11267" r:id="rId6" name="Drop Down 3">
              <controlPr defaultSize="0" autoLine="0" autoPict="0">
                <anchor moveWithCells="1">
                  <from>
                    <xdr:col>24</xdr:col>
                    <xdr:colOff>28575</xdr:colOff>
                    <xdr:row>12</xdr:row>
                    <xdr:rowOff>28575</xdr:rowOff>
                  </from>
                  <to>
                    <xdr:col>26</xdr:col>
                    <xdr:colOff>257175</xdr:colOff>
                    <xdr:row>12</xdr:row>
                    <xdr:rowOff>219075</xdr:rowOff>
                  </to>
                </anchor>
              </controlPr>
            </control>
          </mc:Choice>
        </mc:AlternateContent>
        <mc:AlternateContent xmlns:mc="http://schemas.openxmlformats.org/markup-compatibility/2006">
          <mc:Choice Requires="x14">
            <control shapeId="11268" r:id="rId7" name="Drop Down 4">
              <controlPr defaultSize="0" autoLine="0" autoPict="0">
                <anchor moveWithCells="1">
                  <from>
                    <xdr:col>24</xdr:col>
                    <xdr:colOff>28575</xdr:colOff>
                    <xdr:row>13</xdr:row>
                    <xdr:rowOff>28575</xdr:rowOff>
                  </from>
                  <to>
                    <xdr:col>26</xdr:col>
                    <xdr:colOff>257175</xdr:colOff>
                    <xdr:row>13</xdr:row>
                    <xdr:rowOff>219075</xdr:rowOff>
                  </to>
                </anchor>
              </controlPr>
            </control>
          </mc:Choice>
        </mc:AlternateContent>
        <mc:AlternateContent xmlns:mc="http://schemas.openxmlformats.org/markup-compatibility/2006">
          <mc:Choice Requires="x14">
            <control shapeId="11269" r:id="rId8" name="Drop Down 5">
              <controlPr defaultSize="0" autoLine="0" autoPict="0">
                <anchor moveWithCells="1">
                  <from>
                    <xdr:col>24</xdr:col>
                    <xdr:colOff>28575</xdr:colOff>
                    <xdr:row>14</xdr:row>
                    <xdr:rowOff>28575</xdr:rowOff>
                  </from>
                  <to>
                    <xdr:col>26</xdr:col>
                    <xdr:colOff>257175</xdr:colOff>
                    <xdr:row>14</xdr:row>
                    <xdr:rowOff>219075</xdr:rowOff>
                  </to>
                </anchor>
              </controlPr>
            </control>
          </mc:Choice>
        </mc:AlternateContent>
        <mc:AlternateContent xmlns:mc="http://schemas.openxmlformats.org/markup-compatibility/2006">
          <mc:Choice Requires="x14">
            <control shapeId="11270" r:id="rId9" name="Drop Down 6">
              <controlPr defaultSize="0" autoLine="0" autoPict="0">
                <anchor moveWithCells="1">
                  <from>
                    <xdr:col>24</xdr:col>
                    <xdr:colOff>28575</xdr:colOff>
                    <xdr:row>15</xdr:row>
                    <xdr:rowOff>28575</xdr:rowOff>
                  </from>
                  <to>
                    <xdr:col>26</xdr:col>
                    <xdr:colOff>257175</xdr:colOff>
                    <xdr:row>15</xdr:row>
                    <xdr:rowOff>219075</xdr:rowOff>
                  </to>
                </anchor>
              </controlPr>
            </control>
          </mc:Choice>
        </mc:AlternateContent>
        <mc:AlternateContent xmlns:mc="http://schemas.openxmlformats.org/markup-compatibility/2006">
          <mc:Choice Requires="x14">
            <control shapeId="11271" r:id="rId10" name="Drop Down 7">
              <controlPr defaultSize="0" autoLine="0" autoPict="0">
                <anchor moveWithCells="1">
                  <from>
                    <xdr:col>24</xdr:col>
                    <xdr:colOff>28575</xdr:colOff>
                    <xdr:row>16</xdr:row>
                    <xdr:rowOff>28575</xdr:rowOff>
                  </from>
                  <to>
                    <xdr:col>26</xdr:col>
                    <xdr:colOff>257175</xdr:colOff>
                    <xdr:row>16</xdr:row>
                    <xdr:rowOff>219075</xdr:rowOff>
                  </to>
                </anchor>
              </controlPr>
            </control>
          </mc:Choice>
        </mc:AlternateContent>
        <mc:AlternateContent xmlns:mc="http://schemas.openxmlformats.org/markup-compatibility/2006">
          <mc:Choice Requires="x14">
            <control shapeId="11272" r:id="rId11" name="Drop Down 8">
              <controlPr defaultSize="0" autoLine="0" autoPict="0">
                <anchor moveWithCells="1">
                  <from>
                    <xdr:col>24</xdr:col>
                    <xdr:colOff>28575</xdr:colOff>
                    <xdr:row>17</xdr:row>
                    <xdr:rowOff>28575</xdr:rowOff>
                  </from>
                  <to>
                    <xdr:col>26</xdr:col>
                    <xdr:colOff>257175</xdr:colOff>
                    <xdr:row>17</xdr:row>
                    <xdr:rowOff>219075</xdr:rowOff>
                  </to>
                </anchor>
              </controlPr>
            </control>
          </mc:Choice>
        </mc:AlternateContent>
        <mc:AlternateContent xmlns:mc="http://schemas.openxmlformats.org/markup-compatibility/2006">
          <mc:Choice Requires="x14">
            <control shapeId="11273" r:id="rId12" name="Drop Down 9">
              <controlPr defaultSize="0" autoLine="0" autoPict="0">
                <anchor moveWithCells="1">
                  <from>
                    <xdr:col>24</xdr:col>
                    <xdr:colOff>28575</xdr:colOff>
                    <xdr:row>18</xdr:row>
                    <xdr:rowOff>28575</xdr:rowOff>
                  </from>
                  <to>
                    <xdr:col>26</xdr:col>
                    <xdr:colOff>257175</xdr:colOff>
                    <xdr:row>18</xdr:row>
                    <xdr:rowOff>219075</xdr:rowOff>
                  </to>
                </anchor>
              </controlPr>
            </control>
          </mc:Choice>
        </mc:AlternateContent>
        <mc:AlternateContent xmlns:mc="http://schemas.openxmlformats.org/markup-compatibility/2006">
          <mc:Choice Requires="x14">
            <control shapeId="11274" r:id="rId13" name="Drop Down 10">
              <controlPr defaultSize="0" autoLine="0" autoPict="0">
                <anchor moveWithCells="1">
                  <from>
                    <xdr:col>24</xdr:col>
                    <xdr:colOff>28575</xdr:colOff>
                    <xdr:row>19</xdr:row>
                    <xdr:rowOff>28575</xdr:rowOff>
                  </from>
                  <to>
                    <xdr:col>26</xdr:col>
                    <xdr:colOff>257175</xdr:colOff>
                    <xdr:row>19</xdr:row>
                    <xdr:rowOff>219075</xdr:rowOff>
                  </to>
                </anchor>
              </controlPr>
            </control>
          </mc:Choice>
        </mc:AlternateContent>
        <mc:AlternateContent xmlns:mc="http://schemas.openxmlformats.org/markup-compatibility/2006">
          <mc:Choice Requires="x14">
            <control shapeId="11275" r:id="rId14" name="Drop Down 11">
              <controlPr defaultSize="0" autoLine="0" autoPict="0">
                <anchor moveWithCells="1">
                  <from>
                    <xdr:col>24</xdr:col>
                    <xdr:colOff>28575</xdr:colOff>
                    <xdr:row>20</xdr:row>
                    <xdr:rowOff>28575</xdr:rowOff>
                  </from>
                  <to>
                    <xdr:col>26</xdr:col>
                    <xdr:colOff>257175</xdr:colOff>
                    <xdr:row>20</xdr:row>
                    <xdr:rowOff>219075</xdr:rowOff>
                  </to>
                </anchor>
              </controlPr>
            </control>
          </mc:Choice>
        </mc:AlternateContent>
        <mc:AlternateContent xmlns:mc="http://schemas.openxmlformats.org/markup-compatibility/2006">
          <mc:Choice Requires="x14">
            <control shapeId="11276" r:id="rId15" name="Drop Down 12">
              <controlPr defaultSize="0" autoLine="0" autoPict="0">
                <anchor moveWithCells="1">
                  <from>
                    <xdr:col>24</xdr:col>
                    <xdr:colOff>28575</xdr:colOff>
                    <xdr:row>21</xdr:row>
                    <xdr:rowOff>28575</xdr:rowOff>
                  </from>
                  <to>
                    <xdr:col>26</xdr:col>
                    <xdr:colOff>257175</xdr:colOff>
                    <xdr:row>21</xdr:row>
                    <xdr:rowOff>219075</xdr:rowOff>
                  </to>
                </anchor>
              </controlPr>
            </control>
          </mc:Choice>
        </mc:AlternateContent>
        <mc:AlternateContent xmlns:mc="http://schemas.openxmlformats.org/markup-compatibility/2006">
          <mc:Choice Requires="x14">
            <control shapeId="11277" r:id="rId16" name="Drop Down 13">
              <controlPr defaultSize="0" autoLine="0" autoPict="0">
                <anchor moveWithCells="1">
                  <from>
                    <xdr:col>24</xdr:col>
                    <xdr:colOff>28575</xdr:colOff>
                    <xdr:row>22</xdr:row>
                    <xdr:rowOff>28575</xdr:rowOff>
                  </from>
                  <to>
                    <xdr:col>26</xdr:col>
                    <xdr:colOff>257175</xdr:colOff>
                    <xdr:row>22</xdr:row>
                    <xdr:rowOff>219075</xdr:rowOff>
                  </to>
                </anchor>
              </controlPr>
            </control>
          </mc:Choice>
        </mc:AlternateContent>
        <mc:AlternateContent xmlns:mc="http://schemas.openxmlformats.org/markup-compatibility/2006">
          <mc:Choice Requires="x14">
            <control shapeId="11278" r:id="rId17" name="Drop Down 14">
              <controlPr defaultSize="0" autoLine="0" autoPict="0">
                <anchor moveWithCells="1">
                  <from>
                    <xdr:col>24</xdr:col>
                    <xdr:colOff>28575</xdr:colOff>
                    <xdr:row>23</xdr:row>
                    <xdr:rowOff>28575</xdr:rowOff>
                  </from>
                  <to>
                    <xdr:col>26</xdr:col>
                    <xdr:colOff>257175</xdr:colOff>
                    <xdr:row>23</xdr:row>
                    <xdr:rowOff>219075</xdr:rowOff>
                  </to>
                </anchor>
              </controlPr>
            </control>
          </mc:Choice>
        </mc:AlternateContent>
        <mc:AlternateContent xmlns:mc="http://schemas.openxmlformats.org/markup-compatibility/2006">
          <mc:Choice Requires="x14">
            <control shapeId="11279" r:id="rId18" name="Drop Down 15">
              <controlPr defaultSize="0" autoLine="0" autoPict="0">
                <anchor moveWithCells="1">
                  <from>
                    <xdr:col>24</xdr:col>
                    <xdr:colOff>28575</xdr:colOff>
                    <xdr:row>24</xdr:row>
                    <xdr:rowOff>28575</xdr:rowOff>
                  </from>
                  <to>
                    <xdr:col>26</xdr:col>
                    <xdr:colOff>257175</xdr:colOff>
                    <xdr:row>24</xdr:row>
                    <xdr:rowOff>219075</xdr:rowOff>
                  </to>
                </anchor>
              </controlPr>
            </control>
          </mc:Choice>
        </mc:AlternateContent>
        <mc:AlternateContent xmlns:mc="http://schemas.openxmlformats.org/markup-compatibility/2006">
          <mc:Choice Requires="x14">
            <control shapeId="11280" r:id="rId19" name="Drop Down 16">
              <controlPr defaultSize="0" autoLine="0" autoPict="0">
                <anchor moveWithCells="1">
                  <from>
                    <xdr:col>24</xdr:col>
                    <xdr:colOff>28575</xdr:colOff>
                    <xdr:row>25</xdr:row>
                    <xdr:rowOff>28575</xdr:rowOff>
                  </from>
                  <to>
                    <xdr:col>26</xdr:col>
                    <xdr:colOff>257175</xdr:colOff>
                    <xdr:row>25</xdr:row>
                    <xdr:rowOff>219075</xdr:rowOff>
                  </to>
                </anchor>
              </controlPr>
            </control>
          </mc:Choice>
        </mc:AlternateContent>
        <mc:AlternateContent xmlns:mc="http://schemas.openxmlformats.org/markup-compatibility/2006">
          <mc:Choice Requires="x14">
            <control shapeId="11281" r:id="rId20" name="Drop Down 17">
              <controlPr defaultSize="0" autoLine="0" autoPict="0">
                <anchor moveWithCells="1">
                  <from>
                    <xdr:col>24</xdr:col>
                    <xdr:colOff>28575</xdr:colOff>
                    <xdr:row>26</xdr:row>
                    <xdr:rowOff>28575</xdr:rowOff>
                  </from>
                  <to>
                    <xdr:col>26</xdr:col>
                    <xdr:colOff>257175</xdr:colOff>
                    <xdr:row>26</xdr:row>
                    <xdr:rowOff>219075</xdr:rowOff>
                  </to>
                </anchor>
              </controlPr>
            </control>
          </mc:Choice>
        </mc:AlternateContent>
        <mc:AlternateContent xmlns:mc="http://schemas.openxmlformats.org/markup-compatibility/2006">
          <mc:Choice Requires="x14">
            <control shapeId="11282" r:id="rId21" name="Drop Down 18">
              <controlPr defaultSize="0" autoLine="0" autoPict="0">
                <anchor moveWithCells="1">
                  <from>
                    <xdr:col>24</xdr:col>
                    <xdr:colOff>28575</xdr:colOff>
                    <xdr:row>27</xdr:row>
                    <xdr:rowOff>28575</xdr:rowOff>
                  </from>
                  <to>
                    <xdr:col>26</xdr:col>
                    <xdr:colOff>257175</xdr:colOff>
                    <xdr:row>27</xdr:row>
                    <xdr:rowOff>219075</xdr:rowOff>
                  </to>
                </anchor>
              </controlPr>
            </control>
          </mc:Choice>
        </mc:AlternateContent>
        <mc:AlternateContent xmlns:mc="http://schemas.openxmlformats.org/markup-compatibility/2006">
          <mc:Choice Requires="x14">
            <control shapeId="11283" r:id="rId22" name="Drop Down 19">
              <controlPr defaultSize="0" autoLine="0" autoPict="0">
                <anchor moveWithCells="1">
                  <from>
                    <xdr:col>24</xdr:col>
                    <xdr:colOff>28575</xdr:colOff>
                    <xdr:row>28</xdr:row>
                    <xdr:rowOff>28575</xdr:rowOff>
                  </from>
                  <to>
                    <xdr:col>26</xdr:col>
                    <xdr:colOff>257175</xdr:colOff>
                    <xdr:row>28</xdr:row>
                    <xdr:rowOff>219075</xdr:rowOff>
                  </to>
                </anchor>
              </controlPr>
            </control>
          </mc:Choice>
        </mc:AlternateContent>
        <mc:AlternateContent xmlns:mc="http://schemas.openxmlformats.org/markup-compatibility/2006">
          <mc:Choice Requires="x14">
            <control shapeId="11284" r:id="rId23" name="Drop Down 20">
              <controlPr defaultSize="0" autoLine="0" autoPict="0">
                <anchor moveWithCells="1">
                  <from>
                    <xdr:col>24</xdr:col>
                    <xdr:colOff>28575</xdr:colOff>
                    <xdr:row>29</xdr:row>
                    <xdr:rowOff>28575</xdr:rowOff>
                  </from>
                  <to>
                    <xdr:col>26</xdr:col>
                    <xdr:colOff>257175</xdr:colOff>
                    <xdr:row>29</xdr:row>
                    <xdr:rowOff>219075</xdr:rowOff>
                  </to>
                </anchor>
              </controlPr>
            </control>
          </mc:Choice>
        </mc:AlternateContent>
        <mc:AlternateContent xmlns:mc="http://schemas.openxmlformats.org/markup-compatibility/2006">
          <mc:Choice Requires="x14">
            <control shapeId="11298" r:id="rId24" name="Drop Down 34">
              <controlPr defaultSize="0" autoLine="0" autoPict="0">
                <anchor moveWithCells="1" sizeWithCells="1">
                  <from>
                    <xdr:col>17</xdr:col>
                    <xdr:colOff>190500</xdr:colOff>
                    <xdr:row>36</xdr:row>
                    <xdr:rowOff>9525</xdr:rowOff>
                  </from>
                  <to>
                    <xdr:col>26</xdr:col>
                    <xdr:colOff>238125</xdr:colOff>
                    <xdr:row>36</xdr:row>
                    <xdr:rowOff>238125</xdr:rowOff>
                  </to>
                </anchor>
              </controlPr>
            </control>
          </mc:Choice>
        </mc:AlternateContent>
        <mc:AlternateContent xmlns:mc="http://schemas.openxmlformats.org/markup-compatibility/2006">
          <mc:Choice Requires="x14">
            <control shapeId="11299" r:id="rId25" name="Drop Down 35">
              <controlPr defaultSize="0" autoLine="0" autoPict="0">
                <anchor moveWithCells="1" sizeWithCells="1">
                  <from>
                    <xdr:col>5</xdr:col>
                    <xdr:colOff>9525</xdr:colOff>
                    <xdr:row>36</xdr:row>
                    <xdr:rowOff>9525</xdr:rowOff>
                  </from>
                  <to>
                    <xdr:col>12</xdr:col>
                    <xdr:colOff>0</xdr:colOff>
                    <xdr:row>36</xdr:row>
                    <xdr:rowOff>238125</xdr:rowOff>
                  </to>
                </anchor>
              </controlPr>
            </control>
          </mc:Choice>
        </mc:AlternateContent>
        <mc:AlternateContent xmlns:mc="http://schemas.openxmlformats.org/markup-compatibility/2006">
          <mc:Choice Requires="x14">
            <control shapeId="11300" r:id="rId26" name="Drop Down 36">
              <controlPr defaultSize="0" autoLine="0" autoPict="0">
                <anchor moveWithCells="1" sizeWithCells="1">
                  <from>
                    <xdr:col>12</xdr:col>
                    <xdr:colOff>28575</xdr:colOff>
                    <xdr:row>36</xdr:row>
                    <xdr:rowOff>9525</xdr:rowOff>
                  </from>
                  <to>
                    <xdr:col>17</xdr:col>
                    <xdr:colOff>161925</xdr:colOff>
                    <xdr:row>36</xdr:row>
                    <xdr:rowOff>238125</xdr:rowOff>
                  </to>
                </anchor>
              </controlPr>
            </control>
          </mc:Choice>
        </mc:AlternateContent>
        <mc:AlternateContent xmlns:mc="http://schemas.openxmlformats.org/markup-compatibility/2006">
          <mc:Choice Requires="x14">
            <control shapeId="11301" r:id="rId27" name="Drop Down 37">
              <controlPr defaultSize="0" autoLine="0" autoPict="0">
                <anchor moveWithCells="1" sizeWithCells="1">
                  <from>
                    <xdr:col>17</xdr:col>
                    <xdr:colOff>190500</xdr:colOff>
                    <xdr:row>37</xdr:row>
                    <xdr:rowOff>9525</xdr:rowOff>
                  </from>
                  <to>
                    <xdr:col>26</xdr:col>
                    <xdr:colOff>238125</xdr:colOff>
                    <xdr:row>37</xdr:row>
                    <xdr:rowOff>238125</xdr:rowOff>
                  </to>
                </anchor>
              </controlPr>
            </control>
          </mc:Choice>
        </mc:AlternateContent>
        <mc:AlternateContent xmlns:mc="http://schemas.openxmlformats.org/markup-compatibility/2006">
          <mc:Choice Requires="x14">
            <control shapeId="11302" r:id="rId28" name="Drop Down 38">
              <controlPr defaultSize="0" autoLine="0" autoPict="0">
                <anchor moveWithCells="1" sizeWithCells="1">
                  <from>
                    <xdr:col>5</xdr:col>
                    <xdr:colOff>9525</xdr:colOff>
                    <xdr:row>37</xdr:row>
                    <xdr:rowOff>9525</xdr:rowOff>
                  </from>
                  <to>
                    <xdr:col>12</xdr:col>
                    <xdr:colOff>0</xdr:colOff>
                    <xdr:row>37</xdr:row>
                    <xdr:rowOff>238125</xdr:rowOff>
                  </to>
                </anchor>
              </controlPr>
            </control>
          </mc:Choice>
        </mc:AlternateContent>
        <mc:AlternateContent xmlns:mc="http://schemas.openxmlformats.org/markup-compatibility/2006">
          <mc:Choice Requires="x14">
            <control shapeId="11303" r:id="rId29" name="Drop Down 39">
              <controlPr defaultSize="0" autoLine="0" autoPict="0">
                <anchor moveWithCells="1" sizeWithCells="1">
                  <from>
                    <xdr:col>12</xdr:col>
                    <xdr:colOff>28575</xdr:colOff>
                    <xdr:row>37</xdr:row>
                    <xdr:rowOff>9525</xdr:rowOff>
                  </from>
                  <to>
                    <xdr:col>17</xdr:col>
                    <xdr:colOff>161925</xdr:colOff>
                    <xdr:row>37</xdr:row>
                    <xdr:rowOff>238125</xdr:rowOff>
                  </to>
                </anchor>
              </controlPr>
            </control>
          </mc:Choice>
        </mc:AlternateContent>
        <mc:AlternateContent xmlns:mc="http://schemas.openxmlformats.org/markup-compatibility/2006">
          <mc:Choice Requires="x14">
            <control shapeId="11304" r:id="rId30" name="Drop Down 40">
              <controlPr defaultSize="0" autoLine="0" autoPict="0">
                <anchor moveWithCells="1" sizeWithCells="1">
                  <from>
                    <xdr:col>17</xdr:col>
                    <xdr:colOff>190500</xdr:colOff>
                    <xdr:row>38</xdr:row>
                    <xdr:rowOff>19050</xdr:rowOff>
                  </from>
                  <to>
                    <xdr:col>26</xdr:col>
                    <xdr:colOff>238125</xdr:colOff>
                    <xdr:row>38</xdr:row>
                    <xdr:rowOff>238125</xdr:rowOff>
                  </to>
                </anchor>
              </controlPr>
            </control>
          </mc:Choice>
        </mc:AlternateContent>
        <mc:AlternateContent xmlns:mc="http://schemas.openxmlformats.org/markup-compatibility/2006">
          <mc:Choice Requires="x14">
            <control shapeId="11305" r:id="rId31" name="Drop Down 41">
              <controlPr defaultSize="0" autoLine="0" autoPict="0">
                <anchor moveWithCells="1" sizeWithCells="1">
                  <from>
                    <xdr:col>5</xdr:col>
                    <xdr:colOff>9525</xdr:colOff>
                    <xdr:row>38</xdr:row>
                    <xdr:rowOff>9525</xdr:rowOff>
                  </from>
                  <to>
                    <xdr:col>12</xdr:col>
                    <xdr:colOff>0</xdr:colOff>
                    <xdr:row>38</xdr:row>
                    <xdr:rowOff>238125</xdr:rowOff>
                  </to>
                </anchor>
              </controlPr>
            </control>
          </mc:Choice>
        </mc:AlternateContent>
        <mc:AlternateContent xmlns:mc="http://schemas.openxmlformats.org/markup-compatibility/2006">
          <mc:Choice Requires="x14">
            <control shapeId="11306" r:id="rId32" name="Drop Down 42">
              <controlPr defaultSize="0" autoLine="0" autoPict="0">
                <anchor moveWithCells="1" sizeWithCells="1">
                  <from>
                    <xdr:col>12</xdr:col>
                    <xdr:colOff>28575</xdr:colOff>
                    <xdr:row>38</xdr:row>
                    <xdr:rowOff>9525</xdr:rowOff>
                  </from>
                  <to>
                    <xdr:col>17</xdr:col>
                    <xdr:colOff>161925</xdr:colOff>
                    <xdr:row>38</xdr:row>
                    <xdr:rowOff>238125</xdr:rowOff>
                  </to>
                </anchor>
              </controlPr>
            </control>
          </mc:Choice>
        </mc:AlternateContent>
        <mc:AlternateContent xmlns:mc="http://schemas.openxmlformats.org/markup-compatibility/2006">
          <mc:Choice Requires="x14">
            <control shapeId="11307" r:id="rId33" name="Drop Down 43">
              <controlPr locked="0" defaultSize="0" autoLine="0" autoPict="0">
                <anchor moveWithCells="1" sizeWithCells="1">
                  <from>
                    <xdr:col>17</xdr:col>
                    <xdr:colOff>190500</xdr:colOff>
                    <xdr:row>39</xdr:row>
                    <xdr:rowOff>9525</xdr:rowOff>
                  </from>
                  <to>
                    <xdr:col>26</xdr:col>
                    <xdr:colOff>238125</xdr:colOff>
                    <xdr:row>39</xdr:row>
                    <xdr:rowOff>238125</xdr:rowOff>
                  </to>
                </anchor>
              </controlPr>
            </control>
          </mc:Choice>
        </mc:AlternateContent>
        <mc:AlternateContent xmlns:mc="http://schemas.openxmlformats.org/markup-compatibility/2006">
          <mc:Choice Requires="x14">
            <control shapeId="11308" r:id="rId34" name="Drop Down 44">
              <controlPr defaultSize="0" autoLine="0" autoPict="0">
                <anchor moveWithCells="1" sizeWithCells="1">
                  <from>
                    <xdr:col>5</xdr:col>
                    <xdr:colOff>9525</xdr:colOff>
                    <xdr:row>39</xdr:row>
                    <xdr:rowOff>9525</xdr:rowOff>
                  </from>
                  <to>
                    <xdr:col>12</xdr:col>
                    <xdr:colOff>0</xdr:colOff>
                    <xdr:row>39</xdr:row>
                    <xdr:rowOff>238125</xdr:rowOff>
                  </to>
                </anchor>
              </controlPr>
            </control>
          </mc:Choice>
        </mc:AlternateContent>
        <mc:AlternateContent xmlns:mc="http://schemas.openxmlformats.org/markup-compatibility/2006">
          <mc:Choice Requires="x14">
            <control shapeId="11309" r:id="rId35" name="Drop Down 45">
              <controlPr defaultSize="0" autoLine="0" autoPict="0">
                <anchor moveWithCells="1" sizeWithCells="1">
                  <from>
                    <xdr:col>12</xdr:col>
                    <xdr:colOff>28575</xdr:colOff>
                    <xdr:row>39</xdr:row>
                    <xdr:rowOff>9525</xdr:rowOff>
                  </from>
                  <to>
                    <xdr:col>17</xdr:col>
                    <xdr:colOff>161925</xdr:colOff>
                    <xdr:row>39</xdr:row>
                    <xdr:rowOff>238125</xdr:rowOff>
                  </to>
                </anchor>
              </controlPr>
            </control>
          </mc:Choice>
        </mc:AlternateContent>
        <mc:AlternateContent xmlns:mc="http://schemas.openxmlformats.org/markup-compatibility/2006">
          <mc:Choice Requires="x14">
            <control shapeId="11295" r:id="rId36" name="Drop Down 31">
              <controlPr defaultSize="0" autoLine="0" autoPict="0">
                <anchor moveWithCells="1" sizeWithCells="1">
                  <from>
                    <xdr:col>17</xdr:col>
                    <xdr:colOff>190500</xdr:colOff>
                    <xdr:row>35</xdr:row>
                    <xdr:rowOff>9525</xdr:rowOff>
                  </from>
                  <to>
                    <xdr:col>26</xdr:col>
                    <xdr:colOff>238125</xdr:colOff>
                    <xdr:row>35</xdr:row>
                    <xdr:rowOff>238125</xdr:rowOff>
                  </to>
                </anchor>
              </controlPr>
            </control>
          </mc:Choice>
        </mc:AlternateContent>
        <mc:AlternateContent xmlns:mc="http://schemas.openxmlformats.org/markup-compatibility/2006">
          <mc:Choice Requires="x14">
            <control shapeId="11296" r:id="rId37" name="Drop Down 32">
              <controlPr defaultSize="0" autoLine="0" autoPict="0">
                <anchor moveWithCells="1" sizeWithCells="1">
                  <from>
                    <xdr:col>5</xdr:col>
                    <xdr:colOff>9525</xdr:colOff>
                    <xdr:row>35</xdr:row>
                    <xdr:rowOff>9525</xdr:rowOff>
                  </from>
                  <to>
                    <xdr:col>12</xdr:col>
                    <xdr:colOff>0</xdr:colOff>
                    <xdr:row>35</xdr:row>
                    <xdr:rowOff>238125</xdr:rowOff>
                  </to>
                </anchor>
              </controlPr>
            </control>
          </mc:Choice>
        </mc:AlternateContent>
        <mc:AlternateContent xmlns:mc="http://schemas.openxmlformats.org/markup-compatibility/2006">
          <mc:Choice Requires="x14">
            <control shapeId="11297" r:id="rId38" name="Drop Down 33">
              <controlPr defaultSize="0" autoLine="0" autoPict="0">
                <anchor moveWithCells="1" sizeWithCells="1">
                  <from>
                    <xdr:col>12</xdr:col>
                    <xdr:colOff>28575</xdr:colOff>
                    <xdr:row>35</xdr:row>
                    <xdr:rowOff>9525</xdr:rowOff>
                  </from>
                  <to>
                    <xdr:col>17</xdr:col>
                    <xdr:colOff>161925</xdr:colOff>
                    <xdr:row>35</xdr:row>
                    <xdr:rowOff>238125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C000"/>
    <pageSetUpPr fitToPage="1"/>
  </sheetPr>
  <dimension ref="B1:AV151"/>
  <sheetViews>
    <sheetView showGridLines="0" topLeftCell="A73" zoomScaleNormal="100" zoomScaleSheetLayoutView="90" workbookViewId="0">
      <selection activeCell="F83" sqref="F83:AJ83"/>
    </sheetView>
  </sheetViews>
  <sheetFormatPr defaultColWidth="8.85546875" defaultRowHeight="12.75" x14ac:dyDescent="0.2"/>
  <cols>
    <col min="1" max="2" width="0.7109375" customWidth="1"/>
    <col min="3" max="4" width="1.42578125" customWidth="1"/>
    <col min="5" max="27" width="3.7109375" customWidth="1"/>
    <col min="28" max="29" width="4.42578125" customWidth="1"/>
    <col min="30" max="34" width="4.28515625" customWidth="1"/>
    <col min="35" max="39" width="3.7109375" customWidth="1"/>
    <col min="40" max="42" width="7.28515625" customWidth="1"/>
    <col min="43" max="46" width="3.7109375" customWidth="1"/>
    <col min="47" max="47" width="2.28515625" customWidth="1"/>
    <col min="48" max="48" width="0.7109375" customWidth="1"/>
    <col min="49" max="53" width="3.7109375" customWidth="1"/>
  </cols>
  <sheetData>
    <row r="1" spans="2:48" ht="3.75" customHeight="1" thickBot="1" x14ac:dyDescent="0.25"/>
    <row r="2" spans="2:48" ht="5.0999999999999996" customHeight="1" thickBot="1" x14ac:dyDescent="0.25">
      <c r="B2" s="11"/>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12"/>
    </row>
    <row r="3" spans="2:48" x14ac:dyDescent="0.2">
      <c r="B3" s="10"/>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7" t="str">
        <f>'Project Data'!R3</f>
        <v xml:space="preserve">OSP Budget Revision Date: </v>
      </c>
      <c r="AR3" s="675">
        <f>Var_SpreadsheetRevisionDate</f>
        <v>46094</v>
      </c>
      <c r="AS3" s="675"/>
      <c r="AT3" s="675"/>
      <c r="AU3" s="676"/>
      <c r="AV3" s="10"/>
    </row>
    <row r="4" spans="2:48" x14ac:dyDescent="0.2">
      <c r="B4" s="10"/>
      <c r="C4" s="558" t="s">
        <v>227</v>
      </c>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559"/>
      <c r="AR4" s="559"/>
      <c r="AS4" s="559"/>
      <c r="AT4" s="559"/>
      <c r="AU4" s="560"/>
      <c r="AV4" s="10"/>
    </row>
    <row r="5" spans="2:48" x14ac:dyDescent="0.2">
      <c r="B5" s="10"/>
      <c r="C5" s="144"/>
      <c r="D5" s="144"/>
      <c r="E5" s="144"/>
      <c r="F5" s="144"/>
      <c r="G5" s="145" t="s">
        <v>0</v>
      </c>
      <c r="H5" s="144"/>
      <c r="I5" s="144"/>
      <c r="J5" s="144"/>
      <c r="K5" s="144"/>
      <c r="L5" s="144"/>
      <c r="M5" s="144"/>
      <c r="N5" s="144"/>
      <c r="O5" s="144"/>
      <c r="P5" s="144"/>
      <c r="Q5" s="144"/>
      <c r="R5" s="144"/>
      <c r="S5" s="144"/>
      <c r="T5" s="144"/>
      <c r="U5" s="144"/>
      <c r="V5" s="559">
        <f>IF(Data_ProjectStartDate&gt;=Var_EarliestProjectStartDate,TEXT(DATE(YEAR(Data_ProjectStartDate)+4,MONTH(Data_ProjectStartDate),DAY(Data_ProjectStartDate))," mmmm d, yyyy") &amp; " - " &amp; TEXT(DATE(YEAR(Data_ProjectStartDate)+5,MONTH(Data_ProjectStartDate),DAY(Data_ProjectStartDate)-1)," mmmm d, yyyy"),0)</f>
        <v>0</v>
      </c>
      <c r="W5" s="559"/>
      <c r="X5" s="559"/>
      <c r="Y5" s="559"/>
      <c r="Z5" s="559"/>
      <c r="AA5" s="559"/>
      <c r="AB5" s="559"/>
      <c r="AC5" s="559"/>
      <c r="AD5" s="559"/>
      <c r="AE5" s="559"/>
      <c r="AF5" s="559"/>
      <c r="AG5" s="568">
        <f>Data_ProjectTitle</f>
        <v>0</v>
      </c>
      <c r="AH5" s="568"/>
      <c r="AI5" s="568"/>
      <c r="AJ5" s="568"/>
      <c r="AK5" s="568"/>
      <c r="AL5" s="568"/>
      <c r="AM5" s="568"/>
      <c r="AN5" s="568"/>
      <c r="AO5" s="568"/>
      <c r="AP5" s="568"/>
      <c r="AQ5" s="568"/>
      <c r="AR5" s="568"/>
      <c r="AS5" s="568"/>
      <c r="AT5" s="568"/>
      <c r="AU5" s="144"/>
      <c r="AV5" s="10"/>
    </row>
    <row r="6" spans="2:48" x14ac:dyDescent="0.2">
      <c r="B6" s="10"/>
      <c r="C6" s="144"/>
      <c r="D6" s="144"/>
      <c r="E6" s="144"/>
      <c r="F6" s="144"/>
      <c r="G6" s="145" t="s">
        <v>471</v>
      </c>
      <c r="H6" s="144"/>
      <c r="I6" s="144"/>
      <c r="J6" s="144"/>
      <c r="K6" s="144"/>
      <c r="L6" s="144"/>
      <c r="M6" s="144"/>
      <c r="N6" s="144"/>
      <c r="O6" s="144"/>
      <c r="P6" s="144"/>
      <c r="Q6" s="144"/>
      <c r="R6" s="144"/>
      <c r="S6" s="144"/>
      <c r="T6" s="144"/>
      <c r="U6" s="145"/>
      <c r="V6" s="559">
        <f>Data_PIName</f>
        <v>0</v>
      </c>
      <c r="W6" s="559"/>
      <c r="X6" s="559"/>
      <c r="Y6" s="559"/>
      <c r="Z6" s="559"/>
      <c r="AA6" s="559"/>
      <c r="AB6" s="559"/>
      <c r="AC6" s="559"/>
      <c r="AD6" s="559"/>
      <c r="AE6" s="559"/>
      <c r="AF6" s="559"/>
      <c r="AG6" s="568"/>
      <c r="AH6" s="568"/>
      <c r="AI6" s="568"/>
      <c r="AJ6" s="568"/>
      <c r="AK6" s="568"/>
      <c r="AL6" s="568"/>
      <c r="AM6" s="568"/>
      <c r="AN6" s="568"/>
      <c r="AO6" s="568"/>
      <c r="AP6" s="568"/>
      <c r="AQ6" s="568"/>
      <c r="AR6" s="568"/>
      <c r="AS6" s="568"/>
      <c r="AT6" s="568"/>
      <c r="AU6" s="144" t="s">
        <v>167</v>
      </c>
      <c r="AV6" s="10"/>
    </row>
    <row r="7" spans="2:48" x14ac:dyDescent="0.2">
      <c r="B7" s="10"/>
      <c r="C7" s="146"/>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236"/>
      <c r="AE7" s="236"/>
      <c r="AF7" s="236"/>
      <c r="AG7" s="236"/>
      <c r="AH7" s="236"/>
      <c r="AI7" s="236"/>
      <c r="AJ7" s="236"/>
      <c r="AK7" s="236"/>
      <c r="AL7" s="236"/>
      <c r="AM7" s="236"/>
      <c r="AN7" s="236"/>
      <c r="AO7" s="236"/>
      <c r="AP7" s="236"/>
      <c r="AQ7" s="236"/>
      <c r="AR7" s="236"/>
      <c r="AS7" s="236"/>
      <c r="AT7" s="236"/>
      <c r="AU7" s="147"/>
      <c r="AV7" s="10"/>
    </row>
    <row r="8" spans="2:48" x14ac:dyDescent="0.2">
      <c r="B8" s="10"/>
      <c r="C8" s="136"/>
      <c r="D8" s="136"/>
      <c r="E8" s="136"/>
      <c r="F8" s="136"/>
      <c r="G8" s="136"/>
      <c r="H8" s="136"/>
      <c r="I8" s="136"/>
      <c r="J8" s="136"/>
      <c r="K8" s="136"/>
      <c r="L8" s="136"/>
      <c r="M8" s="136"/>
      <c r="N8" s="136"/>
      <c r="O8" s="136"/>
      <c r="P8" s="136"/>
      <c r="Q8" s="136"/>
      <c r="R8" s="570" t="str">
        <f>CONCATENATE("Please note: Post-docs, as exempt employees, must be paid $",Salary_MinimumFLSAPostDoc_Annual_Y5," annually (or $",Salary_MinimumFLSAPostDoc_Academic_Y5," per academic year) in order to meet UWM salary standards.  Please update the post-doc base salary below (indicated in red) to reflect these requirements.")</f>
        <v>Please note: Post-docs, as exempt employees, must be paid $47476 annually (or $38845 per academic year) in order to meet UWM salary standards.  Please update the post-doc base salary below (indicated in red) to reflect these requirements.</v>
      </c>
      <c r="S8" s="570"/>
      <c r="T8" s="570"/>
      <c r="U8" s="570"/>
      <c r="V8" s="570"/>
      <c r="W8" s="570"/>
      <c r="X8" s="570"/>
      <c r="Y8" s="570"/>
      <c r="Z8" s="570"/>
      <c r="AA8" s="570"/>
      <c r="AB8" s="570"/>
      <c r="AC8" s="570"/>
      <c r="AD8" s="570"/>
      <c r="AE8" s="570"/>
      <c r="AF8" s="570"/>
      <c r="AG8" s="570"/>
      <c r="AH8" s="570"/>
      <c r="AI8" s="570"/>
      <c r="AJ8" s="570"/>
      <c r="AK8" s="570"/>
      <c r="AL8" s="570"/>
      <c r="AM8" s="570"/>
      <c r="AN8" s="570"/>
      <c r="AO8" s="570"/>
      <c r="AP8" s="570"/>
      <c r="AQ8" s="570"/>
      <c r="AR8" s="570"/>
      <c r="AS8" s="570"/>
      <c r="AT8" s="570"/>
      <c r="AU8" s="136"/>
      <c r="AV8" s="10"/>
    </row>
    <row r="9" spans="2:48" ht="13.5" thickBot="1" x14ac:dyDescent="0.25">
      <c r="B9" s="10"/>
      <c r="C9" s="136"/>
      <c r="D9" s="141" t="s">
        <v>132</v>
      </c>
      <c r="E9" s="136"/>
      <c r="F9" s="136"/>
      <c r="G9" s="136"/>
      <c r="H9" s="136"/>
      <c r="I9" s="136"/>
      <c r="J9" s="136"/>
      <c r="K9" s="136"/>
      <c r="L9" s="136"/>
      <c r="M9" s="136"/>
      <c r="N9" s="136"/>
      <c r="O9" s="136"/>
      <c r="P9" s="136"/>
      <c r="Q9" s="136"/>
      <c r="R9" s="571"/>
      <c r="S9" s="571"/>
      <c r="T9" s="571"/>
      <c r="U9" s="571"/>
      <c r="V9" s="571"/>
      <c r="W9" s="571"/>
      <c r="X9" s="571"/>
      <c r="Y9" s="571"/>
      <c r="Z9" s="571"/>
      <c r="AA9" s="571"/>
      <c r="AB9" s="571"/>
      <c r="AC9" s="571"/>
      <c r="AD9" s="571"/>
      <c r="AE9" s="571"/>
      <c r="AF9" s="571"/>
      <c r="AG9" s="571"/>
      <c r="AH9" s="571"/>
      <c r="AI9" s="571"/>
      <c r="AJ9" s="571"/>
      <c r="AK9" s="571"/>
      <c r="AL9" s="571"/>
      <c r="AM9" s="571"/>
      <c r="AN9" s="571"/>
      <c r="AO9" s="571"/>
      <c r="AP9" s="571"/>
      <c r="AQ9" s="571"/>
      <c r="AR9" s="571"/>
      <c r="AS9" s="571"/>
      <c r="AT9" s="571"/>
      <c r="AU9" s="136"/>
      <c r="AV9" s="10"/>
    </row>
    <row r="10" spans="2:48" ht="28.5" customHeight="1" thickBot="1" x14ac:dyDescent="0.25">
      <c r="B10" s="10"/>
      <c r="C10" s="136"/>
      <c r="D10" s="136"/>
      <c r="E10" s="136"/>
      <c r="F10" s="561" t="s">
        <v>26</v>
      </c>
      <c r="G10" s="562"/>
      <c r="H10" s="562"/>
      <c r="I10" s="562"/>
      <c r="J10" s="562"/>
      <c r="K10" s="563"/>
      <c r="L10" s="564" t="s">
        <v>27</v>
      </c>
      <c r="M10" s="562"/>
      <c r="N10" s="563"/>
      <c r="O10" s="564" t="s">
        <v>28</v>
      </c>
      <c r="P10" s="562"/>
      <c r="Q10" s="562"/>
      <c r="R10" s="562"/>
      <c r="S10" s="562"/>
      <c r="T10" s="563"/>
      <c r="U10" s="564" t="s">
        <v>29</v>
      </c>
      <c r="V10" s="562"/>
      <c r="W10" s="562"/>
      <c r="X10" s="563"/>
      <c r="Y10" s="564" t="s">
        <v>48</v>
      </c>
      <c r="Z10" s="562"/>
      <c r="AA10" s="563"/>
      <c r="AB10" s="564" t="s">
        <v>30</v>
      </c>
      <c r="AC10" s="563"/>
      <c r="AD10" s="565" t="s">
        <v>49</v>
      </c>
      <c r="AE10" s="566"/>
      <c r="AF10" s="566"/>
      <c r="AG10" s="566" t="s">
        <v>31</v>
      </c>
      <c r="AH10" s="567"/>
      <c r="AI10" s="493" t="s">
        <v>32</v>
      </c>
      <c r="AJ10" s="493"/>
      <c r="AK10" s="493"/>
      <c r="AL10" s="493"/>
      <c r="AM10" s="493" t="s">
        <v>33</v>
      </c>
      <c r="AN10" s="493"/>
      <c r="AO10" s="564" t="s">
        <v>90</v>
      </c>
      <c r="AP10" s="563"/>
      <c r="AQ10" s="493" t="s">
        <v>34</v>
      </c>
      <c r="AR10" s="493"/>
      <c r="AS10" s="493"/>
      <c r="AT10" s="565"/>
      <c r="AU10" s="136"/>
      <c r="AV10" s="10"/>
    </row>
    <row r="11" spans="2:48" ht="18" customHeight="1" thickBot="1" x14ac:dyDescent="0.25">
      <c r="B11" s="10"/>
      <c r="C11" s="136"/>
      <c r="D11" s="136"/>
      <c r="E11" s="148" t="s">
        <v>91</v>
      </c>
      <c r="F11" s="718">
        <f>'Budget Period 1'!F11:K11</f>
        <v>0</v>
      </c>
      <c r="G11" s="719"/>
      <c r="H11" s="719"/>
      <c r="I11" s="719"/>
      <c r="J11" s="719"/>
      <c r="K11" s="720"/>
      <c r="L11" s="733" t="str">
        <f>CHOOSE('Budget Period 1'!L11,"",'Drop-Down_Options'!$B$25,'Drop-Down_Options'!$B$26,'Drop-Down_Options'!$B$27,'Drop-Down_Options'!$B$28)</f>
        <v/>
      </c>
      <c r="M11" s="734"/>
      <c r="N11" s="735"/>
      <c r="O11" s="733" t="str">
        <f>CHOOSE('Budget Period 1'!O11,"",'Drop-Down_Options'!$B$35,'Drop-Down_Options'!$B$36,"Classified","LTE")</f>
        <v/>
      </c>
      <c r="P11" s="734"/>
      <c r="Q11" s="734"/>
      <c r="R11" s="734"/>
      <c r="S11" s="734"/>
      <c r="T11" s="735"/>
      <c r="U11" s="739">
        <f>'Budget Period 4'!U11*(1+IF(L11="PI",Data_SalaryInflationRatePI,Data_SalaryInflationRate))</f>
        <v>0</v>
      </c>
      <c r="V11" s="740"/>
      <c r="W11" s="740"/>
      <c r="X11" s="741"/>
      <c r="Y11" s="112">
        <v>1</v>
      </c>
      <c r="Z11" s="127"/>
      <c r="AA11" s="325" t="str">
        <f t="shared" ref="AA11:AA30" si="0">IF(AND(L11="Post Doc",OR(AND(O11="Academic",U11&lt;Salary_MinimumFLSAPostDoc_Academic_Y5),AND(O11="Annual",U11&lt;Salary_MinimumFLSAPostDoc_Annual_Y5))),1,"")</f>
        <v/>
      </c>
      <c r="AB11" s="550"/>
      <c r="AC11" s="551"/>
      <c r="AD11" s="548"/>
      <c r="AE11" s="549"/>
      <c r="AF11" s="549"/>
      <c r="AG11" s="546">
        <f t="shared" ref="AG11:AG30" si="1">AB11*AD11</f>
        <v>0</v>
      </c>
      <c r="AH11" s="547"/>
      <c r="AI11" s="555">
        <f>(IF(OR('Budget Period 1'!L11&lt;2,'Budget Period 1'!O11&lt;2),0,IF(OR('Budget Period 1'!O11=4,'Budget Period 1'!O11=5),U11*2080/12*AB11*AD11,(U11/(CHOOSE('Budget Period 1'!O11,0,9,12,0,0))*AB11*AD11))))</f>
        <v>0</v>
      </c>
      <c r="AJ11" s="556"/>
      <c r="AK11" s="556"/>
      <c r="AL11" s="557"/>
      <c r="AM11" s="836">
        <f>IF(OR('Budget Period 1'!L11&lt;2,'Budget Period 1'!O11&lt;2),0,IF('Budget Period 1'!L11=4,FringeRate_Y5_PostDoc,CHOOSE('Budget Period 1'!O11,0,FringeRate_Y5_Faculty,FringeRate_Y5_Faculty,FringeRate_Y5_Classified,FringeRate_Y5_LTE)))</f>
        <v>0</v>
      </c>
      <c r="AN11" s="837"/>
      <c r="AO11" s="838">
        <f>AI11*AM11</f>
        <v>0</v>
      </c>
      <c r="AP11" s="839"/>
      <c r="AQ11" s="555">
        <f>AI11+AO11</f>
        <v>0</v>
      </c>
      <c r="AR11" s="556"/>
      <c r="AS11" s="556"/>
      <c r="AT11" s="569"/>
      <c r="AU11" s="136"/>
      <c r="AV11" s="10"/>
    </row>
    <row r="12" spans="2:48" ht="18" customHeight="1" thickBot="1" x14ac:dyDescent="0.25">
      <c r="B12" s="10"/>
      <c r="C12" s="136"/>
      <c r="D12" s="136"/>
      <c r="E12" s="148" t="s">
        <v>92</v>
      </c>
      <c r="F12" s="730">
        <f>'Budget Period 1'!F12:K12</f>
        <v>0</v>
      </c>
      <c r="G12" s="731"/>
      <c r="H12" s="731"/>
      <c r="I12" s="731"/>
      <c r="J12" s="731"/>
      <c r="K12" s="732"/>
      <c r="L12" s="736" t="str">
        <f>CHOOSE('Budget Period 1'!L12,"",'Drop-Down_Options'!$B$25,'Drop-Down_Options'!$B$26,'Drop-Down_Options'!$B$27,'Drop-Down_Options'!$B$28)</f>
        <v/>
      </c>
      <c r="M12" s="737"/>
      <c r="N12" s="738"/>
      <c r="O12" s="736" t="str">
        <f>CHOOSE('Budget Period 1'!O12,"",'Drop-Down_Options'!$B$35,'Drop-Down_Options'!$B$36,"Classified","LTE")</f>
        <v/>
      </c>
      <c r="P12" s="737"/>
      <c r="Q12" s="737"/>
      <c r="R12" s="737"/>
      <c r="S12" s="737"/>
      <c r="T12" s="738"/>
      <c r="U12" s="742">
        <f>'Budget Period 4'!U12*(1+IF(L12="PI",Data_SalaryInflationRatePI,Data_SalaryInflationRate))</f>
        <v>0</v>
      </c>
      <c r="V12" s="743"/>
      <c r="W12" s="743"/>
      <c r="X12" s="744"/>
      <c r="Y12" s="113">
        <v>1</v>
      </c>
      <c r="Z12" s="128"/>
      <c r="AA12" s="325" t="str">
        <f t="shared" si="0"/>
        <v/>
      </c>
      <c r="AB12" s="390"/>
      <c r="AC12" s="392"/>
      <c r="AD12" s="495"/>
      <c r="AE12" s="496"/>
      <c r="AF12" s="496"/>
      <c r="AG12" s="500">
        <f t="shared" si="1"/>
        <v>0</v>
      </c>
      <c r="AH12" s="501"/>
      <c r="AI12" s="483">
        <f>(IF(OR('Budget Period 1'!L12&lt;2,'Budget Period 1'!O12&lt;2),0,IF(OR('Budget Period 1'!O12=4,'Budget Period 1'!O12=5),U12*2080/12*AB12*AD12,(U12/(CHOOSE('Budget Period 1'!O12,0,9,12,0,0))*AB12*AD12))))</f>
        <v>0</v>
      </c>
      <c r="AJ12" s="484"/>
      <c r="AK12" s="484"/>
      <c r="AL12" s="499"/>
      <c r="AM12" s="814">
        <f>IF(OR('Budget Period 1'!L12&lt;2,'Budget Period 1'!O12&lt;2),0,IF('Budget Period 1'!L12=4,FringeRate_Y5_PostDoc,CHOOSE('Budget Period 1'!O12,0,FringeRate_Y5_Faculty,FringeRate_Y5_Faculty,FringeRate_Y5_Classified,FringeRate_Y5_LTE)))</f>
        <v>0</v>
      </c>
      <c r="AN12" s="815"/>
      <c r="AO12" s="832">
        <f t="shared" ref="AO12:AO30" si="2">AI12*AM12</f>
        <v>0</v>
      </c>
      <c r="AP12" s="833"/>
      <c r="AQ12" s="483">
        <f t="shared" ref="AQ12:AQ30" si="3">AI12+AO12</f>
        <v>0</v>
      </c>
      <c r="AR12" s="484"/>
      <c r="AS12" s="484"/>
      <c r="AT12" s="485"/>
      <c r="AU12" s="136"/>
      <c r="AV12" s="10"/>
    </row>
    <row r="13" spans="2:48" ht="18" customHeight="1" thickBot="1" x14ac:dyDescent="0.25">
      <c r="B13" s="10"/>
      <c r="C13" s="136"/>
      <c r="D13" s="136"/>
      <c r="E13" s="148" t="s">
        <v>93</v>
      </c>
      <c r="F13" s="730">
        <f>'Budget Period 1'!F13:K13</f>
        <v>0</v>
      </c>
      <c r="G13" s="731"/>
      <c r="H13" s="731"/>
      <c r="I13" s="731"/>
      <c r="J13" s="731"/>
      <c r="K13" s="732"/>
      <c r="L13" s="736" t="str">
        <f>CHOOSE('Budget Period 1'!L13,"",'Drop-Down_Options'!$B$25,'Drop-Down_Options'!$B$26,'Drop-Down_Options'!$B$27,'Drop-Down_Options'!$B$28)</f>
        <v/>
      </c>
      <c r="M13" s="737"/>
      <c r="N13" s="738"/>
      <c r="O13" s="736" t="str">
        <f>CHOOSE('Budget Period 1'!O13,"",'Drop-Down_Options'!$B$35,'Drop-Down_Options'!$B$36,"Classified","LTE")</f>
        <v/>
      </c>
      <c r="P13" s="834"/>
      <c r="Q13" s="834"/>
      <c r="R13" s="834"/>
      <c r="S13" s="834"/>
      <c r="T13" s="835"/>
      <c r="U13" s="742">
        <f>'Budget Period 4'!U13*(1+IF(L13="PI",Data_SalaryInflationRatePI,Data_SalaryInflationRate))</f>
        <v>0</v>
      </c>
      <c r="V13" s="743"/>
      <c r="W13" s="743"/>
      <c r="X13" s="744"/>
      <c r="Y13" s="113">
        <v>1</v>
      </c>
      <c r="Z13" s="128"/>
      <c r="AA13" s="325" t="str">
        <f t="shared" si="0"/>
        <v/>
      </c>
      <c r="AB13" s="390"/>
      <c r="AC13" s="392"/>
      <c r="AD13" s="495"/>
      <c r="AE13" s="496"/>
      <c r="AF13" s="496"/>
      <c r="AG13" s="500">
        <f t="shared" si="1"/>
        <v>0</v>
      </c>
      <c r="AH13" s="501"/>
      <c r="AI13" s="483">
        <f>(IF(OR('Budget Period 1'!L13&lt;2,'Budget Period 1'!O13&lt;2),0,IF(OR('Budget Period 1'!O13=4,'Budget Period 1'!O13=5),U13*2080/12*AB13*AD13,(U13/(CHOOSE('Budget Period 1'!O13,0,9,12,0,0))*AB13*AD13))))</f>
        <v>0</v>
      </c>
      <c r="AJ13" s="484"/>
      <c r="AK13" s="484"/>
      <c r="AL13" s="499"/>
      <c r="AM13" s="814">
        <f>IF(OR('Budget Period 1'!L13&lt;2,'Budget Period 1'!O13&lt;2),0,IF('Budget Period 1'!L13=4,FringeRate_Y5_PostDoc,CHOOSE('Budget Period 1'!O13,0,FringeRate_Y5_Faculty,FringeRate_Y5_Faculty,FringeRate_Y5_Classified,FringeRate_Y5_LTE)))</f>
        <v>0</v>
      </c>
      <c r="AN13" s="815"/>
      <c r="AO13" s="832">
        <f t="shared" si="2"/>
        <v>0</v>
      </c>
      <c r="AP13" s="833"/>
      <c r="AQ13" s="483">
        <f t="shared" si="3"/>
        <v>0</v>
      </c>
      <c r="AR13" s="484"/>
      <c r="AS13" s="484"/>
      <c r="AT13" s="485"/>
      <c r="AU13" s="136"/>
      <c r="AV13" s="10"/>
    </row>
    <row r="14" spans="2:48" ht="18" customHeight="1" thickBot="1" x14ac:dyDescent="0.25">
      <c r="B14" s="10"/>
      <c r="C14" s="136"/>
      <c r="D14" s="136"/>
      <c r="E14" s="148" t="s">
        <v>94</v>
      </c>
      <c r="F14" s="730">
        <f>'Budget Period 1'!F14:K14</f>
        <v>0</v>
      </c>
      <c r="G14" s="731"/>
      <c r="H14" s="731"/>
      <c r="I14" s="731"/>
      <c r="J14" s="731"/>
      <c r="K14" s="732"/>
      <c r="L14" s="736" t="str">
        <f>CHOOSE('Budget Period 1'!L14,"",'Drop-Down_Options'!$B$25,'Drop-Down_Options'!$B$26,'Drop-Down_Options'!$B$27,'Drop-Down_Options'!$B$28)</f>
        <v/>
      </c>
      <c r="M14" s="737"/>
      <c r="N14" s="738"/>
      <c r="O14" s="736" t="str">
        <f>CHOOSE('Budget Period 1'!O14,"",'Drop-Down_Options'!$B$35,'Drop-Down_Options'!$B$36,"Classified","LTE")</f>
        <v/>
      </c>
      <c r="P14" s="737"/>
      <c r="Q14" s="737"/>
      <c r="R14" s="737"/>
      <c r="S14" s="737"/>
      <c r="T14" s="738"/>
      <c r="U14" s="742">
        <f>'Budget Period 4'!U14*(1+IF(L14="PI",Data_SalaryInflationRatePI,Data_SalaryInflationRate))</f>
        <v>0</v>
      </c>
      <c r="V14" s="743"/>
      <c r="W14" s="743"/>
      <c r="X14" s="744"/>
      <c r="Y14" s="113">
        <v>1</v>
      </c>
      <c r="Z14" s="128"/>
      <c r="AA14" s="325" t="str">
        <f t="shared" si="0"/>
        <v/>
      </c>
      <c r="AB14" s="390"/>
      <c r="AC14" s="392"/>
      <c r="AD14" s="495"/>
      <c r="AE14" s="496"/>
      <c r="AF14" s="496"/>
      <c r="AG14" s="500">
        <f t="shared" si="1"/>
        <v>0</v>
      </c>
      <c r="AH14" s="501"/>
      <c r="AI14" s="483">
        <f>(IF(OR('Budget Period 1'!L14&lt;2,'Budget Period 1'!O14&lt;2),0,IF(OR('Budget Period 1'!O14=4,'Budget Period 1'!O14=5),U14*2080/12*AB14*AD14,(U14/(CHOOSE('Budget Period 1'!O14,0,9,12,0,0))*AB14*AD14))))</f>
        <v>0</v>
      </c>
      <c r="AJ14" s="484"/>
      <c r="AK14" s="484"/>
      <c r="AL14" s="499"/>
      <c r="AM14" s="814">
        <f>IF(OR('Budget Period 1'!L14&lt;2,'Budget Period 1'!O14&lt;2),0,IF('Budget Period 1'!L14=4,FringeRate_Y5_PostDoc,CHOOSE('Budget Period 1'!O14,0,FringeRate_Y5_Faculty,FringeRate_Y5_Faculty,FringeRate_Y5_Classified,FringeRate_Y5_LTE)))</f>
        <v>0</v>
      </c>
      <c r="AN14" s="815"/>
      <c r="AO14" s="832">
        <f t="shared" si="2"/>
        <v>0</v>
      </c>
      <c r="AP14" s="833"/>
      <c r="AQ14" s="483">
        <f t="shared" si="3"/>
        <v>0</v>
      </c>
      <c r="AR14" s="484"/>
      <c r="AS14" s="484"/>
      <c r="AT14" s="485"/>
      <c r="AU14" s="136"/>
      <c r="AV14" s="10"/>
    </row>
    <row r="15" spans="2:48" ht="18" customHeight="1" thickBot="1" x14ac:dyDescent="0.25">
      <c r="B15" s="10"/>
      <c r="C15" s="136"/>
      <c r="D15" s="136"/>
      <c r="E15" s="148" t="s">
        <v>95</v>
      </c>
      <c r="F15" s="730">
        <f>'Budget Period 1'!F15:K15</f>
        <v>0</v>
      </c>
      <c r="G15" s="731"/>
      <c r="H15" s="731"/>
      <c r="I15" s="731"/>
      <c r="J15" s="731"/>
      <c r="K15" s="732"/>
      <c r="L15" s="736" t="str">
        <f>CHOOSE('Budget Period 1'!L15,"",'Drop-Down_Options'!$B$25,'Drop-Down_Options'!$B$26,'Drop-Down_Options'!$B$27,'Drop-Down_Options'!$B$28)</f>
        <v/>
      </c>
      <c r="M15" s="737"/>
      <c r="N15" s="738"/>
      <c r="O15" s="736" t="str">
        <f>CHOOSE('Budget Period 1'!O15,"",'Drop-Down_Options'!$B$35,'Drop-Down_Options'!$B$36,"Classified","LTE")</f>
        <v/>
      </c>
      <c r="P15" s="737"/>
      <c r="Q15" s="737"/>
      <c r="R15" s="737"/>
      <c r="S15" s="737"/>
      <c r="T15" s="738"/>
      <c r="U15" s="742">
        <f>'Budget Period 4'!U15*(1+IF(L15="PI",Data_SalaryInflationRatePI,Data_SalaryInflationRate))</f>
        <v>0</v>
      </c>
      <c r="V15" s="743"/>
      <c r="W15" s="743"/>
      <c r="X15" s="744"/>
      <c r="Y15" s="113">
        <v>1</v>
      </c>
      <c r="Z15" s="128"/>
      <c r="AA15" s="325" t="str">
        <f t="shared" si="0"/>
        <v/>
      </c>
      <c r="AB15" s="390"/>
      <c r="AC15" s="392"/>
      <c r="AD15" s="495"/>
      <c r="AE15" s="496"/>
      <c r="AF15" s="496"/>
      <c r="AG15" s="500">
        <f t="shared" si="1"/>
        <v>0</v>
      </c>
      <c r="AH15" s="501"/>
      <c r="AI15" s="483">
        <f>(IF(OR('Budget Period 1'!L15&lt;2,'Budget Period 1'!O15&lt;2),0,IF(OR('Budget Period 1'!O15=4,'Budget Period 1'!O15=5),U15*2080/12*AB15*AD15,(U15/(CHOOSE('Budget Period 1'!O15,0,9,12,0,0))*AB15*AD15))))</f>
        <v>0</v>
      </c>
      <c r="AJ15" s="484"/>
      <c r="AK15" s="484"/>
      <c r="AL15" s="499"/>
      <c r="AM15" s="814">
        <f>IF(OR('Budget Period 1'!L15&lt;2,'Budget Period 1'!O15&lt;2),0,IF('Budget Period 1'!L15=4,FringeRate_Y5_PostDoc,CHOOSE('Budget Period 1'!O15,0,FringeRate_Y5_Faculty,FringeRate_Y5_Faculty,FringeRate_Y5_Classified,FringeRate_Y5_LTE)))</f>
        <v>0</v>
      </c>
      <c r="AN15" s="815"/>
      <c r="AO15" s="832">
        <f t="shared" si="2"/>
        <v>0</v>
      </c>
      <c r="AP15" s="833"/>
      <c r="AQ15" s="483">
        <f t="shared" si="3"/>
        <v>0</v>
      </c>
      <c r="AR15" s="484"/>
      <c r="AS15" s="484"/>
      <c r="AT15" s="485"/>
      <c r="AU15" s="136"/>
      <c r="AV15" s="10"/>
    </row>
    <row r="16" spans="2:48" ht="18" customHeight="1" thickBot="1" x14ac:dyDescent="0.25">
      <c r="B16" s="10"/>
      <c r="C16" s="136"/>
      <c r="D16" s="136"/>
      <c r="E16" s="148" t="s">
        <v>96</v>
      </c>
      <c r="F16" s="730">
        <f>'Budget Period 1'!F16:K16</f>
        <v>0</v>
      </c>
      <c r="G16" s="731"/>
      <c r="H16" s="731"/>
      <c r="I16" s="731"/>
      <c r="J16" s="731"/>
      <c r="K16" s="732"/>
      <c r="L16" s="736" t="str">
        <f>CHOOSE('Budget Period 1'!L16,"",'Drop-Down_Options'!$B$25,'Drop-Down_Options'!$B$26,'Drop-Down_Options'!$B$27,'Drop-Down_Options'!$B$28)</f>
        <v/>
      </c>
      <c r="M16" s="737"/>
      <c r="N16" s="738"/>
      <c r="O16" s="736" t="str">
        <f>CHOOSE('Budget Period 1'!O16,"",'Drop-Down_Options'!$B$35,'Drop-Down_Options'!$B$36,"Classified","LTE")</f>
        <v/>
      </c>
      <c r="P16" s="737"/>
      <c r="Q16" s="737"/>
      <c r="R16" s="737"/>
      <c r="S16" s="737"/>
      <c r="T16" s="738"/>
      <c r="U16" s="742">
        <f>'Budget Period 4'!U16*(1+IF(L16="PI",Data_SalaryInflationRatePI,Data_SalaryInflationRate))</f>
        <v>0</v>
      </c>
      <c r="V16" s="743"/>
      <c r="W16" s="743"/>
      <c r="X16" s="744"/>
      <c r="Y16" s="113">
        <v>1</v>
      </c>
      <c r="Z16" s="128"/>
      <c r="AA16" s="325" t="str">
        <f t="shared" si="0"/>
        <v/>
      </c>
      <c r="AB16" s="390"/>
      <c r="AC16" s="392"/>
      <c r="AD16" s="495"/>
      <c r="AE16" s="496"/>
      <c r="AF16" s="496"/>
      <c r="AG16" s="500">
        <f t="shared" si="1"/>
        <v>0</v>
      </c>
      <c r="AH16" s="501"/>
      <c r="AI16" s="483">
        <f>(IF(OR('Budget Period 1'!L16&lt;2,'Budget Period 1'!O16&lt;2),0,IF(OR('Budget Period 1'!O16=4,'Budget Period 1'!O16=5),U16*2080/12*AB16*AD16,(U16/(CHOOSE('Budget Period 1'!O16,0,9,12,0,0))*AB16*AD16))))</f>
        <v>0</v>
      </c>
      <c r="AJ16" s="484"/>
      <c r="AK16" s="484"/>
      <c r="AL16" s="499"/>
      <c r="AM16" s="814">
        <f>IF(OR('Budget Period 1'!L16&lt;2,'Budget Period 1'!O16&lt;2),0,IF('Budget Period 1'!L16=4,FringeRate_Y5_PostDoc,CHOOSE('Budget Period 1'!O16,0,FringeRate_Y5_Faculty,FringeRate_Y5_Faculty,FringeRate_Y5_Classified,FringeRate_Y5_LTE)))</f>
        <v>0</v>
      </c>
      <c r="AN16" s="815"/>
      <c r="AO16" s="832">
        <f t="shared" si="2"/>
        <v>0</v>
      </c>
      <c r="AP16" s="833"/>
      <c r="AQ16" s="483">
        <f t="shared" si="3"/>
        <v>0</v>
      </c>
      <c r="AR16" s="484"/>
      <c r="AS16" s="484"/>
      <c r="AT16" s="485"/>
      <c r="AU16" s="136"/>
      <c r="AV16" s="10"/>
    </row>
    <row r="17" spans="2:48" ht="18" customHeight="1" thickBot="1" x14ac:dyDescent="0.25">
      <c r="B17" s="10"/>
      <c r="C17" s="136"/>
      <c r="D17" s="136"/>
      <c r="E17" s="148" t="s">
        <v>97</v>
      </c>
      <c r="F17" s="730">
        <f>'Budget Period 1'!F17:K17</f>
        <v>0</v>
      </c>
      <c r="G17" s="731"/>
      <c r="H17" s="731"/>
      <c r="I17" s="731"/>
      <c r="J17" s="731"/>
      <c r="K17" s="732"/>
      <c r="L17" s="736" t="str">
        <f>CHOOSE('Budget Period 1'!L17,"",'Drop-Down_Options'!$B$25,'Drop-Down_Options'!$B$26,'Drop-Down_Options'!$B$27,'Drop-Down_Options'!$B$28)</f>
        <v/>
      </c>
      <c r="M17" s="737"/>
      <c r="N17" s="738"/>
      <c r="O17" s="736" t="str">
        <f>CHOOSE('Budget Period 1'!O17,"",'Drop-Down_Options'!$B$35,'Drop-Down_Options'!$B$36,"Classified","LTE")</f>
        <v/>
      </c>
      <c r="P17" s="737"/>
      <c r="Q17" s="737"/>
      <c r="R17" s="737"/>
      <c r="S17" s="737"/>
      <c r="T17" s="738"/>
      <c r="U17" s="742">
        <f>'Budget Period 4'!U17*(1+IF(L17="PI",Data_SalaryInflationRatePI,Data_SalaryInflationRate))</f>
        <v>0</v>
      </c>
      <c r="V17" s="743"/>
      <c r="W17" s="743"/>
      <c r="X17" s="744"/>
      <c r="Y17" s="113">
        <v>1</v>
      </c>
      <c r="Z17" s="128"/>
      <c r="AA17" s="325" t="str">
        <f t="shared" si="0"/>
        <v/>
      </c>
      <c r="AB17" s="390"/>
      <c r="AC17" s="392"/>
      <c r="AD17" s="495"/>
      <c r="AE17" s="496"/>
      <c r="AF17" s="496"/>
      <c r="AG17" s="500">
        <f t="shared" si="1"/>
        <v>0</v>
      </c>
      <c r="AH17" s="501"/>
      <c r="AI17" s="483">
        <f>(IF(OR('Budget Period 1'!L17&lt;2,'Budget Period 1'!O17&lt;2),0,IF(OR('Budget Period 1'!O17=4,'Budget Period 1'!O17=5),U17*2080/12*AB17*AD17,(U17/(CHOOSE('Budget Period 1'!O17,0,9,12,0,0))*AB17*AD17))))</f>
        <v>0</v>
      </c>
      <c r="AJ17" s="484"/>
      <c r="AK17" s="484"/>
      <c r="AL17" s="499"/>
      <c r="AM17" s="814">
        <f>IF(OR('Budget Period 1'!L17&lt;2,'Budget Period 1'!O17&lt;2),0,IF('Budget Period 1'!L17=4,FringeRate_Y5_PostDoc,CHOOSE('Budget Period 1'!O17,0,FringeRate_Y5_Faculty,FringeRate_Y5_Faculty,FringeRate_Y5_Classified,FringeRate_Y5_LTE)))</f>
        <v>0</v>
      </c>
      <c r="AN17" s="815"/>
      <c r="AO17" s="832">
        <f t="shared" si="2"/>
        <v>0</v>
      </c>
      <c r="AP17" s="833"/>
      <c r="AQ17" s="483">
        <f t="shared" si="3"/>
        <v>0</v>
      </c>
      <c r="AR17" s="484"/>
      <c r="AS17" s="484"/>
      <c r="AT17" s="485"/>
      <c r="AU17" s="136"/>
      <c r="AV17" s="10"/>
    </row>
    <row r="18" spans="2:48" ht="18" customHeight="1" thickBot="1" x14ac:dyDescent="0.25">
      <c r="B18" s="10"/>
      <c r="C18" s="136"/>
      <c r="D18" s="136"/>
      <c r="E18" s="148" t="s">
        <v>98</v>
      </c>
      <c r="F18" s="730">
        <f>'Budget Period 1'!F18:K18</f>
        <v>0</v>
      </c>
      <c r="G18" s="731"/>
      <c r="H18" s="731"/>
      <c r="I18" s="731"/>
      <c r="J18" s="731"/>
      <c r="K18" s="732"/>
      <c r="L18" s="736" t="str">
        <f>CHOOSE('Budget Period 1'!L18,"",'Drop-Down_Options'!$B$25,'Drop-Down_Options'!$B$26,'Drop-Down_Options'!$B$27,'Drop-Down_Options'!$B$28)</f>
        <v/>
      </c>
      <c r="M18" s="737"/>
      <c r="N18" s="738"/>
      <c r="O18" s="736" t="str">
        <f>CHOOSE('Budget Period 1'!O18,"",'Drop-Down_Options'!$B$35,'Drop-Down_Options'!$B$36,"Classified","LTE")</f>
        <v/>
      </c>
      <c r="P18" s="737"/>
      <c r="Q18" s="737"/>
      <c r="R18" s="737"/>
      <c r="S18" s="737"/>
      <c r="T18" s="738"/>
      <c r="U18" s="742">
        <f>'Budget Period 4'!U18*(1+IF(L18="PI",Data_SalaryInflationRatePI,Data_SalaryInflationRate))</f>
        <v>0</v>
      </c>
      <c r="V18" s="743"/>
      <c r="W18" s="743"/>
      <c r="X18" s="744"/>
      <c r="Y18" s="113">
        <v>1</v>
      </c>
      <c r="Z18" s="128"/>
      <c r="AA18" s="325" t="str">
        <f t="shared" si="0"/>
        <v/>
      </c>
      <c r="AB18" s="390"/>
      <c r="AC18" s="392"/>
      <c r="AD18" s="495"/>
      <c r="AE18" s="496"/>
      <c r="AF18" s="496"/>
      <c r="AG18" s="500">
        <f t="shared" si="1"/>
        <v>0</v>
      </c>
      <c r="AH18" s="501"/>
      <c r="AI18" s="483">
        <f>(IF(OR('Budget Period 1'!L18&lt;2,'Budget Period 1'!O18&lt;2),0,IF(OR('Budget Period 1'!O18=4,'Budget Period 1'!O18=5),U18*2080/12*AB18*AD18,(U18/(CHOOSE('Budget Period 1'!O18,0,9,12,0,0))*AB18*AD18))))</f>
        <v>0</v>
      </c>
      <c r="AJ18" s="484"/>
      <c r="AK18" s="484"/>
      <c r="AL18" s="499"/>
      <c r="AM18" s="814">
        <f>IF(OR('Budget Period 1'!L18&lt;2,'Budget Period 1'!O18&lt;2),0,IF('Budget Period 1'!L18=4,FringeRate_Y5_PostDoc,CHOOSE('Budget Period 1'!O18,0,FringeRate_Y5_Faculty,FringeRate_Y5_Faculty,FringeRate_Y5_Classified,FringeRate_Y5_LTE)))</f>
        <v>0</v>
      </c>
      <c r="AN18" s="815"/>
      <c r="AO18" s="832">
        <f t="shared" si="2"/>
        <v>0</v>
      </c>
      <c r="AP18" s="833"/>
      <c r="AQ18" s="483">
        <f t="shared" si="3"/>
        <v>0</v>
      </c>
      <c r="AR18" s="484"/>
      <c r="AS18" s="484"/>
      <c r="AT18" s="485"/>
      <c r="AU18" s="136"/>
      <c r="AV18" s="10"/>
    </row>
    <row r="19" spans="2:48" ht="18" customHeight="1" thickBot="1" x14ac:dyDescent="0.25">
      <c r="B19" s="10"/>
      <c r="C19" s="136"/>
      <c r="D19" s="136"/>
      <c r="E19" s="148" t="s">
        <v>99</v>
      </c>
      <c r="F19" s="730">
        <f>'Budget Period 1'!F19:K19</f>
        <v>0</v>
      </c>
      <c r="G19" s="731"/>
      <c r="H19" s="731"/>
      <c r="I19" s="731"/>
      <c r="J19" s="731"/>
      <c r="K19" s="732"/>
      <c r="L19" s="736" t="str">
        <f>CHOOSE('Budget Period 1'!L19,"",'Drop-Down_Options'!$B$25,'Drop-Down_Options'!$B$26,'Drop-Down_Options'!$B$27,'Drop-Down_Options'!$B$28)</f>
        <v/>
      </c>
      <c r="M19" s="737"/>
      <c r="N19" s="738"/>
      <c r="O19" s="736" t="str">
        <f>CHOOSE('Budget Period 1'!O19,"",'Drop-Down_Options'!$B$35,'Drop-Down_Options'!$B$36,"Classified","LTE")</f>
        <v/>
      </c>
      <c r="P19" s="737"/>
      <c r="Q19" s="737"/>
      <c r="R19" s="737"/>
      <c r="S19" s="737"/>
      <c r="T19" s="738"/>
      <c r="U19" s="742">
        <f>'Budget Period 4'!U19*(1+IF(L19="PI",Data_SalaryInflationRatePI,Data_SalaryInflationRate))</f>
        <v>0</v>
      </c>
      <c r="V19" s="743"/>
      <c r="W19" s="743"/>
      <c r="X19" s="744"/>
      <c r="Y19" s="113">
        <v>1</v>
      </c>
      <c r="Z19" s="128"/>
      <c r="AA19" s="325" t="str">
        <f t="shared" si="0"/>
        <v/>
      </c>
      <c r="AB19" s="390"/>
      <c r="AC19" s="392"/>
      <c r="AD19" s="495"/>
      <c r="AE19" s="496"/>
      <c r="AF19" s="496"/>
      <c r="AG19" s="500">
        <f t="shared" si="1"/>
        <v>0</v>
      </c>
      <c r="AH19" s="501"/>
      <c r="AI19" s="483">
        <f>(IF(OR('Budget Period 1'!L19&lt;2,'Budget Period 1'!O19&lt;2),0,IF(OR('Budget Period 1'!O19=4,'Budget Period 1'!O19=5),U19*2080/12*AB19*AD19,(U19/(CHOOSE('Budget Period 1'!O19,0,9,12,0,0))*AB19*AD19))))</f>
        <v>0</v>
      </c>
      <c r="AJ19" s="484"/>
      <c r="AK19" s="484"/>
      <c r="AL19" s="499"/>
      <c r="AM19" s="814">
        <f>IF(OR('Budget Period 1'!L19&lt;2,'Budget Period 1'!O19&lt;2),0,IF('Budget Period 1'!L19=4,FringeRate_Y5_PostDoc,CHOOSE('Budget Period 1'!O19,0,FringeRate_Y5_Faculty,FringeRate_Y5_Faculty,FringeRate_Y5_Classified,FringeRate_Y5_LTE)))</f>
        <v>0</v>
      </c>
      <c r="AN19" s="815"/>
      <c r="AO19" s="832">
        <f t="shared" si="2"/>
        <v>0</v>
      </c>
      <c r="AP19" s="833"/>
      <c r="AQ19" s="483">
        <f t="shared" si="3"/>
        <v>0</v>
      </c>
      <c r="AR19" s="484"/>
      <c r="AS19" s="484"/>
      <c r="AT19" s="485"/>
      <c r="AU19" s="136"/>
      <c r="AV19" s="10"/>
    </row>
    <row r="20" spans="2:48" ht="18" customHeight="1" thickBot="1" x14ac:dyDescent="0.25">
      <c r="B20" s="10"/>
      <c r="C20" s="136"/>
      <c r="D20" s="136"/>
      <c r="E20" s="148" t="s">
        <v>141</v>
      </c>
      <c r="F20" s="730">
        <f>'Budget Period 1'!F20:K20</f>
        <v>0</v>
      </c>
      <c r="G20" s="731"/>
      <c r="H20" s="731"/>
      <c r="I20" s="731"/>
      <c r="J20" s="731"/>
      <c r="K20" s="732"/>
      <c r="L20" s="736" t="str">
        <f>CHOOSE('Budget Period 1'!L20,"",'Drop-Down_Options'!$B$25,'Drop-Down_Options'!$B$26,'Drop-Down_Options'!$B$27,'Drop-Down_Options'!$B$28)</f>
        <v/>
      </c>
      <c r="M20" s="737"/>
      <c r="N20" s="738"/>
      <c r="O20" s="736" t="str">
        <f>CHOOSE('Budget Period 1'!O20,"",'Drop-Down_Options'!$B$35,'Drop-Down_Options'!$B$36,"Classified","LTE")</f>
        <v/>
      </c>
      <c r="P20" s="737"/>
      <c r="Q20" s="737"/>
      <c r="R20" s="737"/>
      <c r="S20" s="737"/>
      <c r="T20" s="738"/>
      <c r="U20" s="742">
        <f>'Budget Period 4'!U20*(1+IF(L20="PI",Data_SalaryInflationRatePI,Data_SalaryInflationRate))</f>
        <v>0</v>
      </c>
      <c r="V20" s="743"/>
      <c r="W20" s="743"/>
      <c r="X20" s="744"/>
      <c r="Y20" s="113">
        <v>1</v>
      </c>
      <c r="Z20" s="128"/>
      <c r="AA20" s="325" t="str">
        <f t="shared" si="0"/>
        <v/>
      </c>
      <c r="AB20" s="390"/>
      <c r="AC20" s="392"/>
      <c r="AD20" s="495"/>
      <c r="AE20" s="496"/>
      <c r="AF20" s="496"/>
      <c r="AG20" s="500">
        <f t="shared" si="1"/>
        <v>0</v>
      </c>
      <c r="AH20" s="501"/>
      <c r="AI20" s="483">
        <f>(IF(OR('Budget Period 1'!L20&lt;2,'Budget Period 1'!O20&lt;2),0,IF(OR('Budget Period 1'!O20=4,'Budget Period 1'!O20=5),U20*2080/12*AB20*AD20,(U20/(CHOOSE('Budget Period 1'!O20,0,9,12,0,0))*AB20*AD20))))</f>
        <v>0</v>
      </c>
      <c r="AJ20" s="484"/>
      <c r="AK20" s="484"/>
      <c r="AL20" s="499"/>
      <c r="AM20" s="814">
        <f>IF(OR('Budget Period 1'!L20&lt;2,'Budget Period 1'!O20&lt;2),0,IF('Budget Period 1'!L20=4,FringeRate_Y5_PostDoc,CHOOSE('Budget Period 1'!O20,0,FringeRate_Y5_Faculty,FringeRate_Y5_Faculty,FringeRate_Y5_Classified,FringeRate_Y5_LTE)))</f>
        <v>0</v>
      </c>
      <c r="AN20" s="815"/>
      <c r="AO20" s="832">
        <f t="shared" si="2"/>
        <v>0</v>
      </c>
      <c r="AP20" s="833"/>
      <c r="AQ20" s="483">
        <f t="shared" si="3"/>
        <v>0</v>
      </c>
      <c r="AR20" s="484"/>
      <c r="AS20" s="484"/>
      <c r="AT20" s="485"/>
      <c r="AU20" s="136"/>
      <c r="AV20" s="10"/>
    </row>
    <row r="21" spans="2:48" ht="18" customHeight="1" thickBot="1" x14ac:dyDescent="0.25">
      <c r="B21" s="10"/>
      <c r="C21" s="136"/>
      <c r="D21" s="136"/>
      <c r="E21" s="148" t="s">
        <v>100</v>
      </c>
      <c r="F21" s="730">
        <f>'Budget Period 1'!F21:K21</f>
        <v>0</v>
      </c>
      <c r="G21" s="731"/>
      <c r="H21" s="731"/>
      <c r="I21" s="731"/>
      <c r="J21" s="731"/>
      <c r="K21" s="732"/>
      <c r="L21" s="736" t="str">
        <f>CHOOSE('Budget Period 1'!L21,"",'Drop-Down_Options'!$B$25,'Drop-Down_Options'!$B$26,'Drop-Down_Options'!$B$27,'Drop-Down_Options'!$B$28)</f>
        <v/>
      </c>
      <c r="M21" s="737"/>
      <c r="N21" s="738"/>
      <c r="O21" s="736" t="str">
        <f>CHOOSE('Budget Period 1'!O21,"",'Drop-Down_Options'!$B$35,'Drop-Down_Options'!$B$36,"Classified","LTE")</f>
        <v/>
      </c>
      <c r="P21" s="737"/>
      <c r="Q21" s="737"/>
      <c r="R21" s="737"/>
      <c r="S21" s="737"/>
      <c r="T21" s="738"/>
      <c r="U21" s="742">
        <f>'Budget Period 4'!U21*(1+IF(L21="PI",Data_SalaryInflationRatePI,Data_SalaryInflationRate))</f>
        <v>0</v>
      </c>
      <c r="V21" s="743"/>
      <c r="W21" s="743"/>
      <c r="X21" s="744"/>
      <c r="Y21" s="113">
        <v>1</v>
      </c>
      <c r="Z21" s="128"/>
      <c r="AA21" s="325" t="str">
        <f t="shared" si="0"/>
        <v/>
      </c>
      <c r="AB21" s="390"/>
      <c r="AC21" s="392"/>
      <c r="AD21" s="495"/>
      <c r="AE21" s="496"/>
      <c r="AF21" s="496"/>
      <c r="AG21" s="500">
        <f t="shared" si="1"/>
        <v>0</v>
      </c>
      <c r="AH21" s="501"/>
      <c r="AI21" s="483">
        <f>(IF(OR('Budget Period 1'!L21&lt;2,'Budget Period 1'!O21&lt;2),0,IF(OR('Budget Period 1'!O21=4,'Budget Period 1'!O21=5),U21*2080/12*AB21*AD21,(U21/(CHOOSE('Budget Period 1'!O21,0,9,12,0,0))*AB21*AD21))))</f>
        <v>0</v>
      </c>
      <c r="AJ21" s="484"/>
      <c r="AK21" s="484"/>
      <c r="AL21" s="499"/>
      <c r="AM21" s="814">
        <f>IF(OR('Budget Period 1'!L21&lt;2,'Budget Period 1'!O21&lt;2),0,IF('Budget Period 1'!L21=4,FringeRate_Y5_PostDoc,CHOOSE('Budget Period 1'!O21,0,FringeRate_Y5_Faculty,FringeRate_Y5_Faculty,FringeRate_Y5_Classified,FringeRate_Y5_LTE)))</f>
        <v>0</v>
      </c>
      <c r="AN21" s="815"/>
      <c r="AO21" s="832">
        <f t="shared" si="2"/>
        <v>0</v>
      </c>
      <c r="AP21" s="833"/>
      <c r="AQ21" s="483">
        <f t="shared" si="3"/>
        <v>0</v>
      </c>
      <c r="AR21" s="484"/>
      <c r="AS21" s="484"/>
      <c r="AT21" s="485"/>
      <c r="AU21" s="136"/>
      <c r="AV21" s="10"/>
    </row>
    <row r="22" spans="2:48" ht="18" customHeight="1" thickBot="1" x14ac:dyDescent="0.25">
      <c r="B22" s="10"/>
      <c r="C22" s="136"/>
      <c r="D22" s="136"/>
      <c r="E22" s="148" t="s">
        <v>101</v>
      </c>
      <c r="F22" s="730">
        <f>'Budget Period 1'!F22:K22</f>
        <v>0</v>
      </c>
      <c r="G22" s="731"/>
      <c r="H22" s="731"/>
      <c r="I22" s="731"/>
      <c r="J22" s="731"/>
      <c r="K22" s="732"/>
      <c r="L22" s="736" t="str">
        <f>CHOOSE('Budget Period 1'!L22,"",'Drop-Down_Options'!$B$25,'Drop-Down_Options'!$B$26,'Drop-Down_Options'!$B$27,'Drop-Down_Options'!$B$28)</f>
        <v/>
      </c>
      <c r="M22" s="737"/>
      <c r="N22" s="738"/>
      <c r="O22" s="736" t="str">
        <f>CHOOSE('Budget Period 1'!O22,"",'Drop-Down_Options'!$B$35,'Drop-Down_Options'!$B$36,"Classified","LTE")</f>
        <v/>
      </c>
      <c r="P22" s="737"/>
      <c r="Q22" s="737"/>
      <c r="R22" s="737"/>
      <c r="S22" s="737"/>
      <c r="T22" s="738"/>
      <c r="U22" s="742">
        <f>'Budget Period 4'!U22*(1+IF(L22="PI",Data_SalaryInflationRatePI,Data_SalaryInflationRate))</f>
        <v>0</v>
      </c>
      <c r="V22" s="743"/>
      <c r="W22" s="743"/>
      <c r="X22" s="744"/>
      <c r="Y22" s="113">
        <v>1</v>
      </c>
      <c r="Z22" s="128"/>
      <c r="AA22" s="325" t="str">
        <f t="shared" si="0"/>
        <v/>
      </c>
      <c r="AB22" s="390"/>
      <c r="AC22" s="392"/>
      <c r="AD22" s="495"/>
      <c r="AE22" s="496"/>
      <c r="AF22" s="496"/>
      <c r="AG22" s="500">
        <f t="shared" si="1"/>
        <v>0</v>
      </c>
      <c r="AH22" s="501"/>
      <c r="AI22" s="483">
        <f>(IF(OR('Budget Period 1'!L22&lt;2,'Budget Period 1'!O22&lt;2),0,IF(OR('Budget Period 1'!O22=4,'Budget Period 1'!O22=5),U22*2080/12*AB22*AD22,(U22/(CHOOSE('Budget Period 1'!O22,0,9,12,0,0))*AB22*AD22))))</f>
        <v>0</v>
      </c>
      <c r="AJ22" s="484"/>
      <c r="AK22" s="484"/>
      <c r="AL22" s="499"/>
      <c r="AM22" s="814">
        <f>IF(OR('Budget Period 1'!L22&lt;2,'Budget Period 1'!O22&lt;2),0,IF('Budget Period 1'!L22=4,FringeRate_Y5_PostDoc,CHOOSE('Budget Period 1'!O22,0,FringeRate_Y5_Faculty,FringeRate_Y5_Faculty,FringeRate_Y5_Classified,FringeRate_Y5_LTE)))</f>
        <v>0</v>
      </c>
      <c r="AN22" s="815"/>
      <c r="AO22" s="832">
        <f t="shared" si="2"/>
        <v>0</v>
      </c>
      <c r="AP22" s="833"/>
      <c r="AQ22" s="483">
        <f t="shared" si="3"/>
        <v>0</v>
      </c>
      <c r="AR22" s="484"/>
      <c r="AS22" s="484"/>
      <c r="AT22" s="485"/>
      <c r="AU22" s="136"/>
      <c r="AV22" s="10"/>
    </row>
    <row r="23" spans="2:48" ht="18" customHeight="1" thickBot="1" x14ac:dyDescent="0.25">
      <c r="B23" s="10"/>
      <c r="C23" s="136"/>
      <c r="D23" s="136"/>
      <c r="E23" s="148" t="s">
        <v>102</v>
      </c>
      <c r="F23" s="730">
        <f>'Budget Period 1'!F23:K23</f>
        <v>0</v>
      </c>
      <c r="G23" s="731"/>
      <c r="H23" s="731"/>
      <c r="I23" s="731"/>
      <c r="J23" s="731"/>
      <c r="K23" s="732"/>
      <c r="L23" s="736" t="str">
        <f>CHOOSE('Budget Period 1'!L23,"",'Drop-Down_Options'!$B$25,'Drop-Down_Options'!$B$26,'Drop-Down_Options'!$B$27,'Drop-Down_Options'!$B$28)</f>
        <v/>
      </c>
      <c r="M23" s="737"/>
      <c r="N23" s="738"/>
      <c r="O23" s="736" t="str">
        <f>CHOOSE('Budget Period 1'!O23,"",'Drop-Down_Options'!$B$35,'Drop-Down_Options'!$B$36,"Classified","LTE")</f>
        <v/>
      </c>
      <c r="P23" s="737"/>
      <c r="Q23" s="737"/>
      <c r="R23" s="737"/>
      <c r="S23" s="737"/>
      <c r="T23" s="738"/>
      <c r="U23" s="742">
        <f>'Budget Period 4'!U23*(1+IF(L23="PI",Data_SalaryInflationRatePI,Data_SalaryInflationRate))</f>
        <v>0</v>
      </c>
      <c r="V23" s="743"/>
      <c r="W23" s="743"/>
      <c r="X23" s="744"/>
      <c r="Y23" s="113">
        <v>1</v>
      </c>
      <c r="Z23" s="128"/>
      <c r="AA23" s="325" t="str">
        <f t="shared" si="0"/>
        <v/>
      </c>
      <c r="AB23" s="390"/>
      <c r="AC23" s="392"/>
      <c r="AD23" s="495"/>
      <c r="AE23" s="496"/>
      <c r="AF23" s="496"/>
      <c r="AG23" s="500">
        <f t="shared" si="1"/>
        <v>0</v>
      </c>
      <c r="AH23" s="501"/>
      <c r="AI23" s="483">
        <f>(IF(OR('Budget Period 1'!L23&lt;2,'Budget Period 1'!O23&lt;2),0,IF(OR('Budget Period 1'!O23=4,'Budget Period 1'!O23=5),U23*2080/12*AB23*AD23,(U23/(CHOOSE('Budget Period 1'!O23,0,9,12,0,0))*AB23*AD23))))</f>
        <v>0</v>
      </c>
      <c r="AJ23" s="484"/>
      <c r="AK23" s="484"/>
      <c r="AL23" s="499"/>
      <c r="AM23" s="814">
        <f>IF(OR('Budget Period 1'!L23&lt;2,'Budget Period 1'!O23&lt;2),0,IF('Budget Period 1'!L23=4,FringeRate_Y5_PostDoc,CHOOSE('Budget Period 1'!O23,0,FringeRate_Y5_Faculty,FringeRate_Y5_Faculty,FringeRate_Y5_Classified,FringeRate_Y5_LTE)))</f>
        <v>0</v>
      </c>
      <c r="AN23" s="815"/>
      <c r="AO23" s="832">
        <f t="shared" si="2"/>
        <v>0</v>
      </c>
      <c r="AP23" s="833"/>
      <c r="AQ23" s="483">
        <f t="shared" si="3"/>
        <v>0</v>
      </c>
      <c r="AR23" s="484"/>
      <c r="AS23" s="484"/>
      <c r="AT23" s="485"/>
      <c r="AU23" s="136"/>
      <c r="AV23" s="10"/>
    </row>
    <row r="24" spans="2:48" ht="18" customHeight="1" thickBot="1" x14ac:dyDescent="0.25">
      <c r="B24" s="10"/>
      <c r="C24" s="136"/>
      <c r="D24" s="136"/>
      <c r="E24" s="148" t="s">
        <v>103</v>
      </c>
      <c r="F24" s="730">
        <f>'Budget Period 1'!F24:K24</f>
        <v>0</v>
      </c>
      <c r="G24" s="731"/>
      <c r="H24" s="731"/>
      <c r="I24" s="731"/>
      <c r="J24" s="731"/>
      <c r="K24" s="732"/>
      <c r="L24" s="736" t="str">
        <f>CHOOSE('Budget Period 1'!L24,"",'Drop-Down_Options'!$B$25,'Drop-Down_Options'!$B$26,'Drop-Down_Options'!$B$27,'Drop-Down_Options'!$B$28)</f>
        <v/>
      </c>
      <c r="M24" s="737"/>
      <c r="N24" s="738"/>
      <c r="O24" s="736" t="str">
        <f>CHOOSE('Budget Period 1'!O24,"",'Drop-Down_Options'!$B$35,'Drop-Down_Options'!$B$36,"Classified","LTE")</f>
        <v/>
      </c>
      <c r="P24" s="737"/>
      <c r="Q24" s="737"/>
      <c r="R24" s="737"/>
      <c r="S24" s="737"/>
      <c r="T24" s="738"/>
      <c r="U24" s="742">
        <f>'Budget Period 4'!U24*(1+IF(L24="PI",Data_SalaryInflationRatePI,Data_SalaryInflationRate))</f>
        <v>0</v>
      </c>
      <c r="V24" s="743"/>
      <c r="W24" s="743"/>
      <c r="X24" s="744"/>
      <c r="Y24" s="113">
        <v>1</v>
      </c>
      <c r="Z24" s="128"/>
      <c r="AA24" s="325" t="str">
        <f t="shared" si="0"/>
        <v/>
      </c>
      <c r="AB24" s="390"/>
      <c r="AC24" s="392"/>
      <c r="AD24" s="495"/>
      <c r="AE24" s="496"/>
      <c r="AF24" s="496"/>
      <c r="AG24" s="500">
        <f t="shared" si="1"/>
        <v>0</v>
      </c>
      <c r="AH24" s="501"/>
      <c r="AI24" s="483">
        <f>(IF(OR('Budget Period 1'!L24&lt;2,'Budget Period 1'!O24&lt;2),0,IF(OR('Budget Period 1'!O24=4,'Budget Period 1'!O24=5),U24*2080/12*AB24*AD24,(U24/(CHOOSE('Budget Period 1'!O24,0,9,12,0,0))*AB24*AD24))))</f>
        <v>0</v>
      </c>
      <c r="AJ24" s="484"/>
      <c r="AK24" s="484"/>
      <c r="AL24" s="499"/>
      <c r="AM24" s="814">
        <f>IF(OR('Budget Period 1'!L24&lt;2,'Budget Period 1'!O24&lt;2),0,IF('Budget Period 1'!L24=4,FringeRate_Y5_PostDoc,CHOOSE('Budget Period 1'!O24,0,FringeRate_Y5_Faculty,FringeRate_Y5_Faculty,FringeRate_Y5_Classified,FringeRate_Y5_LTE)))</f>
        <v>0</v>
      </c>
      <c r="AN24" s="815"/>
      <c r="AO24" s="832">
        <f t="shared" si="2"/>
        <v>0</v>
      </c>
      <c r="AP24" s="833"/>
      <c r="AQ24" s="483">
        <f t="shared" si="3"/>
        <v>0</v>
      </c>
      <c r="AR24" s="484"/>
      <c r="AS24" s="484"/>
      <c r="AT24" s="485"/>
      <c r="AU24" s="136"/>
      <c r="AV24" s="10"/>
    </row>
    <row r="25" spans="2:48" ht="18" customHeight="1" thickBot="1" x14ac:dyDescent="0.25">
      <c r="B25" s="10"/>
      <c r="C25" s="136"/>
      <c r="D25" s="136"/>
      <c r="E25" s="148" t="s">
        <v>104</v>
      </c>
      <c r="F25" s="730">
        <f>'Budget Period 1'!F25:K25</f>
        <v>0</v>
      </c>
      <c r="G25" s="731"/>
      <c r="H25" s="731"/>
      <c r="I25" s="731"/>
      <c r="J25" s="731"/>
      <c r="K25" s="732"/>
      <c r="L25" s="736" t="str">
        <f>CHOOSE('Budget Period 1'!L25,"",'Drop-Down_Options'!$B$25,'Drop-Down_Options'!$B$26,'Drop-Down_Options'!$B$27,'Drop-Down_Options'!$B$28)</f>
        <v/>
      </c>
      <c r="M25" s="737"/>
      <c r="N25" s="738"/>
      <c r="O25" s="736" t="str">
        <f>CHOOSE('Budget Period 1'!O25,"",'Drop-Down_Options'!$B$35,'Drop-Down_Options'!$B$36,"Classified","LTE")</f>
        <v/>
      </c>
      <c r="P25" s="737"/>
      <c r="Q25" s="737"/>
      <c r="R25" s="737"/>
      <c r="S25" s="737"/>
      <c r="T25" s="738"/>
      <c r="U25" s="742">
        <f>'Budget Period 4'!U25*(1+IF(L25="PI",Data_SalaryInflationRatePI,Data_SalaryInflationRate))</f>
        <v>0</v>
      </c>
      <c r="V25" s="743"/>
      <c r="W25" s="743"/>
      <c r="X25" s="744"/>
      <c r="Y25" s="113">
        <v>1</v>
      </c>
      <c r="Z25" s="128"/>
      <c r="AA25" s="325" t="str">
        <f t="shared" si="0"/>
        <v/>
      </c>
      <c r="AB25" s="390"/>
      <c r="AC25" s="392"/>
      <c r="AD25" s="495"/>
      <c r="AE25" s="496"/>
      <c r="AF25" s="496"/>
      <c r="AG25" s="500">
        <f t="shared" si="1"/>
        <v>0</v>
      </c>
      <c r="AH25" s="501"/>
      <c r="AI25" s="483">
        <f>(IF(OR('Budget Period 1'!L25&lt;2,'Budget Period 1'!O25&lt;2),0,IF(OR('Budget Period 1'!O25=4,'Budget Period 1'!O25=5),U25*2080/12*AB25*AD25,(U25/(CHOOSE('Budget Period 1'!O25,0,9,12,0,0))*AB25*AD25))))</f>
        <v>0</v>
      </c>
      <c r="AJ25" s="484"/>
      <c r="AK25" s="484"/>
      <c r="AL25" s="499"/>
      <c r="AM25" s="814">
        <f>IF(OR('Budget Period 1'!L25&lt;2,'Budget Period 1'!O25&lt;2),0,IF('Budget Period 1'!L25=4,FringeRate_Y5_PostDoc,CHOOSE('Budget Period 1'!O25,0,FringeRate_Y5_Faculty,FringeRate_Y5_Faculty,FringeRate_Y5_Classified,FringeRate_Y5_LTE)))</f>
        <v>0</v>
      </c>
      <c r="AN25" s="815"/>
      <c r="AO25" s="832">
        <f t="shared" si="2"/>
        <v>0</v>
      </c>
      <c r="AP25" s="833"/>
      <c r="AQ25" s="483">
        <f t="shared" si="3"/>
        <v>0</v>
      </c>
      <c r="AR25" s="484"/>
      <c r="AS25" s="484"/>
      <c r="AT25" s="485"/>
      <c r="AU25" s="136"/>
      <c r="AV25" s="10"/>
    </row>
    <row r="26" spans="2:48" ht="18" customHeight="1" thickBot="1" x14ac:dyDescent="0.25">
      <c r="B26" s="10"/>
      <c r="C26" s="136"/>
      <c r="D26" s="136"/>
      <c r="E26" s="148" t="s">
        <v>105</v>
      </c>
      <c r="F26" s="730">
        <f>'Budget Period 1'!F26:K26</f>
        <v>0</v>
      </c>
      <c r="G26" s="731"/>
      <c r="H26" s="731"/>
      <c r="I26" s="731"/>
      <c r="J26" s="731"/>
      <c r="K26" s="732"/>
      <c r="L26" s="736" t="str">
        <f>CHOOSE('Budget Period 1'!L26,"",'Drop-Down_Options'!$B$25,'Drop-Down_Options'!$B$26,'Drop-Down_Options'!$B$27,'Drop-Down_Options'!$B$28)</f>
        <v/>
      </c>
      <c r="M26" s="737"/>
      <c r="N26" s="738"/>
      <c r="O26" s="736" t="str">
        <f>CHOOSE('Budget Period 1'!O26,"",'Drop-Down_Options'!$B$35,'Drop-Down_Options'!$B$36,"Classified","LTE")</f>
        <v/>
      </c>
      <c r="P26" s="737"/>
      <c r="Q26" s="737"/>
      <c r="R26" s="737"/>
      <c r="S26" s="737"/>
      <c r="T26" s="738"/>
      <c r="U26" s="742">
        <f>'Budget Period 4'!U26*(1+IF(L26="PI",Data_SalaryInflationRatePI,Data_SalaryInflationRate))</f>
        <v>0</v>
      </c>
      <c r="V26" s="743"/>
      <c r="W26" s="743"/>
      <c r="X26" s="744"/>
      <c r="Y26" s="113">
        <v>1</v>
      </c>
      <c r="Z26" s="128"/>
      <c r="AA26" s="325" t="str">
        <f t="shared" si="0"/>
        <v/>
      </c>
      <c r="AB26" s="390"/>
      <c r="AC26" s="392"/>
      <c r="AD26" s="495"/>
      <c r="AE26" s="496"/>
      <c r="AF26" s="496"/>
      <c r="AG26" s="500">
        <f t="shared" si="1"/>
        <v>0</v>
      </c>
      <c r="AH26" s="501"/>
      <c r="AI26" s="483">
        <f>(IF(OR('Budget Period 1'!L26&lt;2,'Budget Period 1'!O26&lt;2),0,IF(OR('Budget Period 1'!O26=4,'Budget Period 1'!O26=5),U26*2080/12*AB26*AD26,(U26/(CHOOSE('Budget Period 1'!O26,0,9,12,0,0))*AB26*AD26))))</f>
        <v>0</v>
      </c>
      <c r="AJ26" s="484"/>
      <c r="AK26" s="484"/>
      <c r="AL26" s="499"/>
      <c r="AM26" s="814">
        <f>IF(OR('Budget Period 1'!L26&lt;2,'Budget Period 1'!O26&lt;2),0,IF('Budget Period 1'!L26=4,FringeRate_Y5_PostDoc,CHOOSE('Budget Period 1'!O26,0,FringeRate_Y5_Faculty,FringeRate_Y5_Faculty,FringeRate_Y5_Classified,FringeRate_Y5_LTE)))</f>
        <v>0</v>
      </c>
      <c r="AN26" s="815"/>
      <c r="AO26" s="832">
        <f t="shared" si="2"/>
        <v>0</v>
      </c>
      <c r="AP26" s="833"/>
      <c r="AQ26" s="483">
        <f t="shared" si="3"/>
        <v>0</v>
      </c>
      <c r="AR26" s="484"/>
      <c r="AS26" s="484"/>
      <c r="AT26" s="485"/>
      <c r="AU26" s="136"/>
      <c r="AV26" s="10"/>
    </row>
    <row r="27" spans="2:48" ht="18" customHeight="1" thickBot="1" x14ac:dyDescent="0.25">
      <c r="B27" s="10"/>
      <c r="C27" s="136"/>
      <c r="D27" s="136"/>
      <c r="E27" s="148" t="s">
        <v>106</v>
      </c>
      <c r="F27" s="730">
        <f>'Budget Period 1'!F27:K27</f>
        <v>0</v>
      </c>
      <c r="G27" s="731"/>
      <c r="H27" s="731"/>
      <c r="I27" s="731"/>
      <c r="J27" s="731"/>
      <c r="K27" s="732"/>
      <c r="L27" s="736" t="str">
        <f>CHOOSE('Budget Period 1'!L27,"",'Drop-Down_Options'!$B$25,'Drop-Down_Options'!$B$26,'Drop-Down_Options'!$B$27,'Drop-Down_Options'!$B$28)</f>
        <v/>
      </c>
      <c r="M27" s="737"/>
      <c r="N27" s="738"/>
      <c r="O27" s="736" t="str">
        <f>CHOOSE('Budget Period 1'!O27,"",'Drop-Down_Options'!$B$35,'Drop-Down_Options'!$B$36,"Classified","LTE")</f>
        <v/>
      </c>
      <c r="P27" s="737"/>
      <c r="Q27" s="737"/>
      <c r="R27" s="737"/>
      <c r="S27" s="737"/>
      <c r="T27" s="738"/>
      <c r="U27" s="742">
        <f>'Budget Period 4'!U27*(1+IF(L27="PI",Data_SalaryInflationRatePI,Data_SalaryInflationRate))</f>
        <v>0</v>
      </c>
      <c r="V27" s="743"/>
      <c r="W27" s="743"/>
      <c r="X27" s="744"/>
      <c r="Y27" s="113">
        <v>1</v>
      </c>
      <c r="Z27" s="128"/>
      <c r="AA27" s="325" t="str">
        <f t="shared" si="0"/>
        <v/>
      </c>
      <c r="AB27" s="390"/>
      <c r="AC27" s="392"/>
      <c r="AD27" s="495"/>
      <c r="AE27" s="496"/>
      <c r="AF27" s="496"/>
      <c r="AG27" s="500">
        <f t="shared" si="1"/>
        <v>0</v>
      </c>
      <c r="AH27" s="501"/>
      <c r="AI27" s="483">
        <f>(IF(OR('Budget Period 1'!L27&lt;2,'Budget Period 1'!O27&lt;2),0,IF(OR('Budget Period 1'!O27=4,'Budget Period 1'!O27=5),U27*2080/12*AB27*AD27,(U27/(CHOOSE('Budget Period 1'!O27,0,9,12,0,0))*AB27*AD27))))</f>
        <v>0</v>
      </c>
      <c r="AJ27" s="484"/>
      <c r="AK27" s="484"/>
      <c r="AL27" s="499"/>
      <c r="AM27" s="814">
        <f>IF(OR('Budget Period 1'!L27&lt;2,'Budget Period 1'!O27&lt;2),0,IF('Budget Period 1'!L27=4,FringeRate_Y5_PostDoc,CHOOSE('Budget Period 1'!O27,0,FringeRate_Y5_Faculty,FringeRate_Y5_Faculty,FringeRate_Y5_Classified,FringeRate_Y5_LTE)))</f>
        <v>0</v>
      </c>
      <c r="AN27" s="815"/>
      <c r="AO27" s="832">
        <f t="shared" si="2"/>
        <v>0</v>
      </c>
      <c r="AP27" s="833"/>
      <c r="AQ27" s="483">
        <f t="shared" si="3"/>
        <v>0</v>
      </c>
      <c r="AR27" s="484"/>
      <c r="AS27" s="484"/>
      <c r="AT27" s="485"/>
      <c r="AU27" s="136"/>
      <c r="AV27" s="10"/>
    </row>
    <row r="28" spans="2:48" ht="18" customHeight="1" thickBot="1" x14ac:dyDescent="0.25">
      <c r="B28" s="10"/>
      <c r="C28" s="136"/>
      <c r="D28" s="136"/>
      <c r="E28" s="148" t="s">
        <v>107</v>
      </c>
      <c r="F28" s="730">
        <f>'Budget Period 1'!F28:K28</f>
        <v>0</v>
      </c>
      <c r="G28" s="731"/>
      <c r="H28" s="731"/>
      <c r="I28" s="731"/>
      <c r="J28" s="731"/>
      <c r="K28" s="732"/>
      <c r="L28" s="736" t="str">
        <f>CHOOSE('Budget Period 1'!L28,"",'Drop-Down_Options'!$B$25,'Drop-Down_Options'!$B$26,'Drop-Down_Options'!$B$27,'Drop-Down_Options'!$B$28)</f>
        <v/>
      </c>
      <c r="M28" s="737"/>
      <c r="N28" s="738"/>
      <c r="O28" s="736" t="str">
        <f>CHOOSE('Budget Period 1'!O28,"",'Drop-Down_Options'!$B$35,'Drop-Down_Options'!$B$36,"Classified","LTE")</f>
        <v/>
      </c>
      <c r="P28" s="737"/>
      <c r="Q28" s="737"/>
      <c r="R28" s="737"/>
      <c r="S28" s="737"/>
      <c r="T28" s="738"/>
      <c r="U28" s="742">
        <f>'Budget Period 4'!U28*(1+IF(L28="PI",Data_SalaryInflationRatePI,Data_SalaryInflationRate))</f>
        <v>0</v>
      </c>
      <c r="V28" s="743"/>
      <c r="W28" s="743"/>
      <c r="X28" s="744"/>
      <c r="Y28" s="113">
        <v>1</v>
      </c>
      <c r="Z28" s="128"/>
      <c r="AA28" s="325" t="str">
        <f t="shared" si="0"/>
        <v/>
      </c>
      <c r="AB28" s="390"/>
      <c r="AC28" s="392"/>
      <c r="AD28" s="495"/>
      <c r="AE28" s="496"/>
      <c r="AF28" s="496"/>
      <c r="AG28" s="500">
        <f t="shared" si="1"/>
        <v>0</v>
      </c>
      <c r="AH28" s="501"/>
      <c r="AI28" s="483">
        <f>(IF(OR('Budget Period 1'!L28&lt;2,'Budget Period 1'!O28&lt;2),0,IF(OR('Budget Period 1'!O28=4,'Budget Period 1'!O28=5),U28*2080/12*AB28*AD28,(U28/(CHOOSE('Budget Period 1'!O28,0,9,12,0,0))*AB28*AD28))))</f>
        <v>0</v>
      </c>
      <c r="AJ28" s="484"/>
      <c r="AK28" s="484"/>
      <c r="AL28" s="499"/>
      <c r="AM28" s="814">
        <f>IF(OR('Budget Period 1'!L28&lt;2,'Budget Period 1'!O28&lt;2),0,IF('Budget Period 1'!L28=4,FringeRate_Y5_PostDoc,CHOOSE('Budget Period 1'!O28,0,FringeRate_Y5_Faculty,FringeRate_Y5_Faculty,FringeRate_Y5_Classified,FringeRate_Y5_LTE)))</f>
        <v>0</v>
      </c>
      <c r="AN28" s="815"/>
      <c r="AO28" s="832">
        <f t="shared" si="2"/>
        <v>0</v>
      </c>
      <c r="AP28" s="833"/>
      <c r="AQ28" s="483">
        <f t="shared" si="3"/>
        <v>0</v>
      </c>
      <c r="AR28" s="484"/>
      <c r="AS28" s="484"/>
      <c r="AT28" s="485"/>
      <c r="AU28" s="136"/>
      <c r="AV28" s="10"/>
    </row>
    <row r="29" spans="2:48" ht="18" customHeight="1" thickBot="1" x14ac:dyDescent="0.25">
      <c r="B29" s="10"/>
      <c r="C29" s="136"/>
      <c r="D29" s="136"/>
      <c r="E29" s="148" t="s">
        <v>108</v>
      </c>
      <c r="F29" s="730">
        <f>'Budget Period 1'!F29:K29</f>
        <v>0</v>
      </c>
      <c r="G29" s="731"/>
      <c r="H29" s="731"/>
      <c r="I29" s="731"/>
      <c r="J29" s="731"/>
      <c r="K29" s="732"/>
      <c r="L29" s="736" t="str">
        <f>CHOOSE('Budget Period 1'!L29,"",'Drop-Down_Options'!$B$25,'Drop-Down_Options'!$B$26,'Drop-Down_Options'!$B$27,'Drop-Down_Options'!$B$28)</f>
        <v/>
      </c>
      <c r="M29" s="737"/>
      <c r="N29" s="738"/>
      <c r="O29" s="736" t="str">
        <f>CHOOSE('Budget Period 1'!O29,"",'Drop-Down_Options'!$B$35,'Drop-Down_Options'!$B$36,"Classified","LTE")</f>
        <v/>
      </c>
      <c r="P29" s="737"/>
      <c r="Q29" s="737"/>
      <c r="R29" s="737"/>
      <c r="S29" s="737"/>
      <c r="T29" s="738"/>
      <c r="U29" s="742">
        <f>'Budget Period 4'!U29*(1+IF(L29="PI",Data_SalaryInflationRatePI,Data_SalaryInflationRate))</f>
        <v>0</v>
      </c>
      <c r="V29" s="743"/>
      <c r="W29" s="743"/>
      <c r="X29" s="744"/>
      <c r="Y29" s="113">
        <v>1</v>
      </c>
      <c r="Z29" s="128"/>
      <c r="AA29" s="325" t="str">
        <f t="shared" si="0"/>
        <v/>
      </c>
      <c r="AB29" s="390"/>
      <c r="AC29" s="392"/>
      <c r="AD29" s="495"/>
      <c r="AE29" s="496"/>
      <c r="AF29" s="496"/>
      <c r="AG29" s="500">
        <f t="shared" si="1"/>
        <v>0</v>
      </c>
      <c r="AH29" s="501"/>
      <c r="AI29" s="483">
        <f>(IF(OR('Budget Period 1'!L29&lt;2,'Budget Period 1'!O29&lt;2),0,IF(OR('Budget Period 1'!O29=4,'Budget Period 1'!O29=5),U29*2080/12*AB29*AD29,(U29/(CHOOSE('Budget Period 1'!O29,0,9,12,0,0))*AB29*AD29))))</f>
        <v>0</v>
      </c>
      <c r="AJ29" s="484"/>
      <c r="AK29" s="484"/>
      <c r="AL29" s="499"/>
      <c r="AM29" s="814">
        <f>IF(OR('Budget Period 1'!L29&lt;2,'Budget Period 1'!O29&lt;2),0,IF('Budget Period 1'!L29=4,FringeRate_Y5_PostDoc,CHOOSE('Budget Period 1'!O29,0,FringeRate_Y5_Faculty,FringeRate_Y5_Faculty,FringeRate_Y5_Classified,FringeRate_Y5_LTE)))</f>
        <v>0</v>
      </c>
      <c r="AN29" s="815"/>
      <c r="AO29" s="832">
        <f t="shared" si="2"/>
        <v>0</v>
      </c>
      <c r="AP29" s="833"/>
      <c r="AQ29" s="483">
        <f t="shared" si="3"/>
        <v>0</v>
      </c>
      <c r="AR29" s="484"/>
      <c r="AS29" s="484"/>
      <c r="AT29" s="485"/>
      <c r="AU29" s="136"/>
      <c r="AV29" s="10"/>
    </row>
    <row r="30" spans="2:48" ht="18" customHeight="1" thickBot="1" x14ac:dyDescent="0.25">
      <c r="B30" s="10"/>
      <c r="C30" s="136"/>
      <c r="D30" s="136"/>
      <c r="E30" s="148" t="s">
        <v>109</v>
      </c>
      <c r="F30" s="745">
        <f>'Budget Period 1'!F30:K30</f>
        <v>0</v>
      </c>
      <c r="G30" s="746"/>
      <c r="H30" s="746"/>
      <c r="I30" s="746"/>
      <c r="J30" s="746"/>
      <c r="K30" s="747"/>
      <c r="L30" s="748" t="str">
        <f>CHOOSE('Budget Period 1'!L30,"",'Drop-Down_Options'!$B$25,'Drop-Down_Options'!$B$26,'Drop-Down_Options'!$B$27,'Drop-Down_Options'!$B$28)</f>
        <v/>
      </c>
      <c r="M30" s="749"/>
      <c r="N30" s="750"/>
      <c r="O30" s="748" t="str">
        <f>CHOOSE('Budget Period 1'!O30,"",'Drop-Down_Options'!$B$35,'Drop-Down_Options'!$B$36,"Classified","LTE")</f>
        <v/>
      </c>
      <c r="P30" s="749"/>
      <c r="Q30" s="749"/>
      <c r="R30" s="749"/>
      <c r="S30" s="749"/>
      <c r="T30" s="750"/>
      <c r="U30" s="751">
        <f>'Budget Period 4'!U30*(1+IF(L30="PI",Data_SalaryInflationRatePI,Data_SalaryInflationRate))</f>
        <v>0</v>
      </c>
      <c r="V30" s="752"/>
      <c r="W30" s="752"/>
      <c r="X30" s="753"/>
      <c r="Y30" s="114">
        <v>1</v>
      </c>
      <c r="Z30" s="129"/>
      <c r="AA30" s="325" t="str">
        <f t="shared" si="0"/>
        <v/>
      </c>
      <c r="AB30" s="581"/>
      <c r="AC30" s="582"/>
      <c r="AD30" s="528"/>
      <c r="AE30" s="529"/>
      <c r="AF30" s="529"/>
      <c r="AG30" s="583">
        <f t="shared" si="1"/>
        <v>0</v>
      </c>
      <c r="AH30" s="584"/>
      <c r="AI30" s="506">
        <f>(IF(OR('Budget Period 1'!L30&lt;2,'Budget Period 1'!O30&lt;2),0,IF(OR('Budget Period 1'!O30=4,'Budget Period 1'!O30=5),U30*2080/12*AB30*AD30,(U30/(CHOOSE('Budget Period 1'!O30,0,9,12,0,0))*AB30*AD30))))</f>
        <v>0</v>
      </c>
      <c r="AJ30" s="507"/>
      <c r="AK30" s="507"/>
      <c r="AL30" s="530"/>
      <c r="AM30" s="816">
        <f>IF(OR('Budget Period 1'!L30&lt;2,'Budget Period 1'!O30&lt;2),0,IF('Budget Period 1'!L30=4,FringeRate_Y5_PostDoc,CHOOSE('Budget Period 1'!O30,0,FringeRate_Y5_Faculty,FringeRate_Y5_Faculty,FringeRate_Y5_Classified,FringeRate_Y5_LTE)))</f>
        <v>0</v>
      </c>
      <c r="AN30" s="817"/>
      <c r="AO30" s="818">
        <f t="shared" si="2"/>
        <v>0</v>
      </c>
      <c r="AP30" s="819"/>
      <c r="AQ30" s="506">
        <f t="shared" si="3"/>
        <v>0</v>
      </c>
      <c r="AR30" s="507"/>
      <c r="AS30" s="507"/>
      <c r="AT30" s="508"/>
      <c r="AU30" s="136"/>
      <c r="AV30" s="10"/>
    </row>
    <row r="31" spans="2:48" ht="13.5" thickBot="1" x14ac:dyDescent="0.25">
      <c r="B31" s="10"/>
      <c r="C31" s="136"/>
      <c r="D31" s="136"/>
      <c r="E31" s="136"/>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0"/>
    </row>
    <row r="32" spans="2:48" ht="13.5" thickBot="1" x14ac:dyDescent="0.25">
      <c r="B32" s="10"/>
      <c r="C32" s="149"/>
      <c r="D32" s="150"/>
      <c r="E32" s="150" t="s">
        <v>110</v>
      </c>
      <c r="F32" s="150"/>
      <c r="G32" s="150"/>
      <c r="H32" s="150"/>
      <c r="I32" s="150"/>
      <c r="J32" s="150"/>
      <c r="K32" s="150"/>
      <c r="L32" s="150"/>
      <c r="M32" s="150"/>
      <c r="N32" s="150"/>
      <c r="O32" s="150"/>
      <c r="P32" s="150"/>
      <c r="Q32" s="150"/>
      <c r="R32" s="150"/>
      <c r="S32" s="150"/>
      <c r="T32" s="150"/>
      <c r="U32" s="150"/>
      <c r="V32" s="150"/>
      <c r="W32" s="150"/>
      <c r="X32" s="150"/>
      <c r="Y32" s="150"/>
      <c r="Z32" s="150"/>
      <c r="AA32" s="150"/>
      <c r="AB32" s="150"/>
      <c r="AC32" s="150"/>
      <c r="AD32" s="150"/>
      <c r="AE32" s="150"/>
      <c r="AF32" s="150"/>
      <c r="AG32" s="150"/>
      <c r="AH32" s="150"/>
      <c r="AI32" s="820">
        <f>SUM(AI11:AL30)</f>
        <v>0</v>
      </c>
      <c r="AJ32" s="821"/>
      <c r="AK32" s="821"/>
      <c r="AL32" s="822"/>
      <c r="AM32" s="153"/>
      <c r="AN32" s="153"/>
      <c r="AO32" s="820">
        <f>SUM(AO11:AP30)</f>
        <v>0</v>
      </c>
      <c r="AP32" s="821"/>
      <c r="AQ32" s="820">
        <f>SUM(AQ11:AT30)</f>
        <v>0</v>
      </c>
      <c r="AR32" s="821"/>
      <c r="AS32" s="821"/>
      <c r="AT32" s="822"/>
      <c r="AU32" s="152"/>
      <c r="AV32" s="10"/>
    </row>
    <row r="33" spans="2:48" x14ac:dyDescent="0.2">
      <c r="B33" s="10"/>
      <c r="C33" s="136"/>
      <c r="D33" s="136"/>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0"/>
    </row>
    <row r="34" spans="2:48" ht="13.5" thickBot="1" x14ac:dyDescent="0.25">
      <c r="B34" s="10"/>
      <c r="C34" s="136"/>
      <c r="D34" s="141" t="s">
        <v>134</v>
      </c>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0"/>
    </row>
    <row r="35" spans="2:48" ht="28.5" customHeight="1" thickBot="1" x14ac:dyDescent="0.25">
      <c r="B35" s="10"/>
      <c r="C35" s="136"/>
      <c r="D35" s="136"/>
      <c r="E35" s="136"/>
      <c r="F35" s="521" t="s">
        <v>427</v>
      </c>
      <c r="G35" s="494"/>
      <c r="H35" s="494"/>
      <c r="I35" s="494"/>
      <c r="J35" s="494"/>
      <c r="K35" s="494"/>
      <c r="L35" s="494"/>
      <c r="M35" s="494"/>
      <c r="N35" s="494"/>
      <c r="O35" s="494"/>
      <c r="P35" s="494"/>
      <c r="Q35" s="494"/>
      <c r="R35" s="494" t="s">
        <v>119</v>
      </c>
      <c r="S35" s="494"/>
      <c r="T35" s="494" t="s">
        <v>122</v>
      </c>
      <c r="U35" s="494"/>
      <c r="V35" s="494"/>
      <c r="W35" s="494"/>
      <c r="X35" s="494"/>
      <c r="Y35" s="494" t="s">
        <v>121</v>
      </c>
      <c r="Z35" s="494"/>
      <c r="AA35" s="494"/>
      <c r="AB35" s="494" t="s">
        <v>499</v>
      </c>
      <c r="AC35" s="494"/>
      <c r="AD35" s="531"/>
      <c r="AE35" s="136"/>
      <c r="AF35" s="521" t="s">
        <v>118</v>
      </c>
      <c r="AG35" s="494"/>
      <c r="AH35" s="494"/>
      <c r="AI35" s="493" t="s">
        <v>123</v>
      </c>
      <c r="AJ35" s="494"/>
      <c r="AK35" s="494"/>
      <c r="AL35" s="494"/>
      <c r="AM35" s="493" t="s">
        <v>124</v>
      </c>
      <c r="AN35" s="494"/>
      <c r="AO35" s="493" t="s">
        <v>125</v>
      </c>
      <c r="AP35" s="494"/>
      <c r="AQ35" s="493" t="s">
        <v>126</v>
      </c>
      <c r="AR35" s="494"/>
      <c r="AS35" s="494"/>
      <c r="AT35" s="531"/>
      <c r="AU35" s="136"/>
      <c r="AV35" s="10"/>
    </row>
    <row r="36" spans="2:48" ht="20.100000000000001" customHeight="1" x14ac:dyDescent="0.2">
      <c r="B36" s="10"/>
      <c r="C36" s="136"/>
      <c r="D36" s="136"/>
      <c r="E36" s="341" t="s">
        <v>91</v>
      </c>
      <c r="F36" s="853"/>
      <c r="G36" s="854"/>
      <c r="H36" s="854"/>
      <c r="I36" s="854"/>
      <c r="J36" s="854"/>
      <c r="K36" s="854"/>
      <c r="L36" s="854"/>
      <c r="M36" s="854"/>
      <c r="N36" s="854"/>
      <c r="O36" s="854"/>
      <c r="P36" s="854"/>
      <c r="Q36" s="854"/>
      <c r="R36" s="854"/>
      <c r="S36" s="854"/>
      <c r="T36" s="854"/>
      <c r="U36" s="854"/>
      <c r="V36" s="854"/>
      <c r="W36" s="854"/>
      <c r="X36" s="854"/>
      <c r="Y36" s="854"/>
      <c r="Z36" s="854"/>
      <c r="AA36" s="855"/>
      <c r="AB36" s="708"/>
      <c r="AC36" s="709"/>
      <c r="AD36" s="710"/>
      <c r="AE36" s="136"/>
      <c r="AF36" s="469">
        <f>IF(OR(AB36="",Calc!F75=1),0,(AB36*TuitionRemission_GradAssistants_Y5)/IF(Calc!F75&lt;=5,1,2))</f>
        <v>0</v>
      </c>
      <c r="AG36" s="470"/>
      <c r="AH36" s="471"/>
      <c r="AI36" s="805">
        <f>IF(OR(Calc!D75=1,Calc!E75=1,Calc!F75=1),0,Calc!L75*AB36)</f>
        <v>0</v>
      </c>
      <c r="AJ36" s="806"/>
      <c r="AK36" s="806"/>
      <c r="AL36" s="823"/>
      <c r="AM36" s="826">
        <f>IF(AB36&gt;0,FringeRate_Y5_GradStudent,0)</f>
        <v>0</v>
      </c>
      <c r="AN36" s="827"/>
      <c r="AO36" s="805">
        <f>AM36*AI36</f>
        <v>0</v>
      </c>
      <c r="AP36" s="823"/>
      <c r="AQ36" s="805">
        <f>R36*T36+AC36+AF36+AI36+AO36</f>
        <v>0</v>
      </c>
      <c r="AR36" s="806"/>
      <c r="AS36" s="806"/>
      <c r="AT36" s="807"/>
      <c r="AU36" s="136"/>
      <c r="AV36" s="10"/>
    </row>
    <row r="37" spans="2:48" ht="20.100000000000001" customHeight="1" x14ac:dyDescent="0.2">
      <c r="B37" s="10"/>
      <c r="C37" s="136"/>
      <c r="D37" s="136"/>
      <c r="E37" s="341" t="s">
        <v>92</v>
      </c>
      <c r="F37" s="706"/>
      <c r="G37" s="707"/>
      <c r="H37" s="707"/>
      <c r="I37" s="707"/>
      <c r="J37" s="707"/>
      <c r="K37" s="707"/>
      <c r="L37" s="707"/>
      <c r="M37" s="707"/>
      <c r="N37" s="707"/>
      <c r="O37" s="707"/>
      <c r="P37" s="707"/>
      <c r="Q37" s="707"/>
      <c r="R37" s="707"/>
      <c r="S37" s="707"/>
      <c r="T37" s="707"/>
      <c r="U37" s="707"/>
      <c r="V37" s="707"/>
      <c r="W37" s="707"/>
      <c r="X37" s="707"/>
      <c r="Y37" s="707"/>
      <c r="Z37" s="707"/>
      <c r="AA37" s="856"/>
      <c r="AB37" s="535"/>
      <c r="AC37" s="536"/>
      <c r="AD37" s="537"/>
      <c r="AE37" s="136"/>
      <c r="AF37" s="472">
        <f>IF(OR(AB37="",Calc!F76=1),0,(AB37*TuitionRemission_GradAssistants_Y5)/IF(Calc!F76&lt;=5,1,2))</f>
        <v>0</v>
      </c>
      <c r="AG37" s="473"/>
      <c r="AH37" s="474"/>
      <c r="AI37" s="808">
        <f>IF(OR(Calc!D76=1,Calc!E76=1,Calc!F76=1),0,Calc!L76*AB37)</f>
        <v>0</v>
      </c>
      <c r="AJ37" s="809"/>
      <c r="AK37" s="809"/>
      <c r="AL37" s="824"/>
      <c r="AM37" s="828">
        <f>IF(AB37&gt;0,FringeRate_Y5_GradStudent,0)</f>
        <v>0</v>
      </c>
      <c r="AN37" s="829"/>
      <c r="AO37" s="808">
        <f t="shared" ref="AO37:AO40" si="4">AM37*AI37</f>
        <v>0</v>
      </c>
      <c r="AP37" s="824"/>
      <c r="AQ37" s="808">
        <f t="shared" ref="AQ37:AQ40" si="5">R37*T37+AC37+AF37+AI37+AO37</f>
        <v>0</v>
      </c>
      <c r="AR37" s="809"/>
      <c r="AS37" s="809"/>
      <c r="AT37" s="810"/>
      <c r="AU37" s="136"/>
      <c r="AV37" s="10"/>
    </row>
    <row r="38" spans="2:48" ht="20.100000000000001" customHeight="1" x14ac:dyDescent="0.2">
      <c r="B38" s="10"/>
      <c r="C38" s="136"/>
      <c r="D38" s="136"/>
      <c r="E38" s="341" t="s">
        <v>93</v>
      </c>
      <c r="F38" s="706"/>
      <c r="G38" s="707"/>
      <c r="H38" s="707"/>
      <c r="I38" s="707"/>
      <c r="J38" s="707"/>
      <c r="K38" s="707"/>
      <c r="L38" s="707"/>
      <c r="M38" s="707"/>
      <c r="N38" s="707"/>
      <c r="O38" s="707"/>
      <c r="P38" s="707"/>
      <c r="Q38" s="707"/>
      <c r="R38" s="707"/>
      <c r="S38" s="707"/>
      <c r="T38" s="707"/>
      <c r="U38" s="707"/>
      <c r="V38" s="707"/>
      <c r="W38" s="707"/>
      <c r="X38" s="707"/>
      <c r="Y38" s="707"/>
      <c r="Z38" s="707"/>
      <c r="AA38" s="856"/>
      <c r="AB38" s="535"/>
      <c r="AC38" s="536"/>
      <c r="AD38" s="537"/>
      <c r="AE38" s="136"/>
      <c r="AF38" s="472">
        <f>IF(OR(AB38="",Calc!F77=1),0,(AB38*TuitionRemission_GradAssistants_Y5)/IF(Calc!F77&lt;=5,1,2))</f>
        <v>0</v>
      </c>
      <c r="AG38" s="473"/>
      <c r="AH38" s="474"/>
      <c r="AI38" s="808">
        <f>IF(OR(Calc!D77=1,Calc!E77=1,Calc!F77=1),0,Calc!L77*AB38)</f>
        <v>0</v>
      </c>
      <c r="AJ38" s="809"/>
      <c r="AK38" s="809"/>
      <c r="AL38" s="824"/>
      <c r="AM38" s="828">
        <f>IF(AB38&gt;0,FringeRate_Y5_GradStudent,0)</f>
        <v>0</v>
      </c>
      <c r="AN38" s="829"/>
      <c r="AO38" s="808">
        <f t="shared" si="4"/>
        <v>0</v>
      </c>
      <c r="AP38" s="824"/>
      <c r="AQ38" s="808">
        <f t="shared" si="5"/>
        <v>0</v>
      </c>
      <c r="AR38" s="809"/>
      <c r="AS38" s="809"/>
      <c r="AT38" s="810"/>
      <c r="AU38" s="136"/>
      <c r="AV38" s="10"/>
    </row>
    <row r="39" spans="2:48" ht="20.100000000000001" customHeight="1" x14ac:dyDescent="0.2">
      <c r="B39" s="10"/>
      <c r="C39" s="136"/>
      <c r="D39" s="136"/>
      <c r="E39" s="341" t="s">
        <v>94</v>
      </c>
      <c r="F39" s="706"/>
      <c r="G39" s="707"/>
      <c r="H39" s="707"/>
      <c r="I39" s="707"/>
      <c r="J39" s="707"/>
      <c r="K39" s="707"/>
      <c r="L39" s="707"/>
      <c r="M39" s="707"/>
      <c r="N39" s="707"/>
      <c r="O39" s="707"/>
      <c r="P39" s="707"/>
      <c r="Q39" s="707"/>
      <c r="R39" s="707"/>
      <c r="S39" s="707"/>
      <c r="T39" s="707"/>
      <c r="U39" s="707"/>
      <c r="V39" s="707"/>
      <c r="W39" s="707"/>
      <c r="X39" s="707"/>
      <c r="Y39" s="707"/>
      <c r="Z39" s="707"/>
      <c r="AA39" s="856"/>
      <c r="AB39" s="535"/>
      <c r="AC39" s="536"/>
      <c r="AD39" s="537"/>
      <c r="AE39" s="136"/>
      <c r="AF39" s="472">
        <f>IF(OR(AB39="",Calc!F78=1),0,(AB39*TuitionRemission_GradAssistants_Y5)/IF(Calc!F78&lt;=5,1,2))</f>
        <v>0</v>
      </c>
      <c r="AG39" s="473"/>
      <c r="AH39" s="474"/>
      <c r="AI39" s="808">
        <f>IF(OR(Calc!D78=1,Calc!E78=1,Calc!F78=1),0,Calc!L78*AB39)</f>
        <v>0</v>
      </c>
      <c r="AJ39" s="809"/>
      <c r="AK39" s="809"/>
      <c r="AL39" s="824"/>
      <c r="AM39" s="828">
        <f>IF(AB39&gt;0,FringeRate_Y5_GradStudent,0)</f>
        <v>0</v>
      </c>
      <c r="AN39" s="829"/>
      <c r="AO39" s="808">
        <f t="shared" si="4"/>
        <v>0</v>
      </c>
      <c r="AP39" s="824"/>
      <c r="AQ39" s="808">
        <f t="shared" si="5"/>
        <v>0</v>
      </c>
      <c r="AR39" s="809"/>
      <c r="AS39" s="809"/>
      <c r="AT39" s="810"/>
      <c r="AU39" s="136"/>
      <c r="AV39" s="10"/>
    </row>
    <row r="40" spans="2:48" ht="20.100000000000001" customHeight="1" thickBot="1" x14ac:dyDescent="0.25">
      <c r="B40" s="10"/>
      <c r="C40" s="136"/>
      <c r="D40" s="136"/>
      <c r="E40" s="341" t="s">
        <v>95</v>
      </c>
      <c r="F40" s="727"/>
      <c r="G40" s="728"/>
      <c r="H40" s="728"/>
      <c r="I40" s="728"/>
      <c r="J40" s="728"/>
      <c r="K40" s="728"/>
      <c r="L40" s="728"/>
      <c r="M40" s="728"/>
      <c r="N40" s="728"/>
      <c r="O40" s="728"/>
      <c r="P40" s="728"/>
      <c r="Q40" s="728"/>
      <c r="R40" s="728"/>
      <c r="S40" s="728"/>
      <c r="T40" s="728"/>
      <c r="U40" s="728"/>
      <c r="V40" s="728"/>
      <c r="W40" s="728"/>
      <c r="X40" s="728"/>
      <c r="Y40" s="728"/>
      <c r="Z40" s="728"/>
      <c r="AA40" s="857"/>
      <c r="AB40" s="711"/>
      <c r="AC40" s="712"/>
      <c r="AD40" s="713"/>
      <c r="AE40" s="136"/>
      <c r="AF40" s="475">
        <f>IF(OR(AB40="",Calc!F79=1),0,(AB40*TuitionRemission_GradAssistants_Y5)/IF(Calc!F79&lt;=5,1,2))</f>
        <v>0</v>
      </c>
      <c r="AG40" s="467"/>
      <c r="AH40" s="466"/>
      <c r="AI40" s="811">
        <f>IF(OR(Calc!D79=1,Calc!E79=1,Calc!F79=1),0,Calc!L79*AB40)</f>
        <v>0</v>
      </c>
      <c r="AJ40" s="812"/>
      <c r="AK40" s="812"/>
      <c r="AL40" s="825"/>
      <c r="AM40" s="830">
        <f>IF(AB40&gt;0,FringeRate_Y5_GradStudent,0)</f>
        <v>0</v>
      </c>
      <c r="AN40" s="831"/>
      <c r="AO40" s="811">
        <f t="shared" si="4"/>
        <v>0</v>
      </c>
      <c r="AP40" s="825"/>
      <c r="AQ40" s="811">
        <f t="shared" si="5"/>
        <v>0</v>
      </c>
      <c r="AR40" s="812"/>
      <c r="AS40" s="812"/>
      <c r="AT40" s="813"/>
      <c r="AU40" s="136"/>
      <c r="AV40" s="10"/>
    </row>
    <row r="41" spans="2:48" ht="13.5" thickBot="1" x14ac:dyDescent="0.25">
      <c r="B41" s="10"/>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36"/>
      <c r="AP41" s="136"/>
      <c r="AQ41" s="136"/>
      <c r="AR41" s="136"/>
      <c r="AS41" s="136"/>
      <c r="AT41" s="136"/>
      <c r="AU41" s="136"/>
      <c r="AV41" s="10"/>
    </row>
    <row r="42" spans="2:48" ht="13.5" thickBot="1" x14ac:dyDescent="0.25">
      <c r="B42" s="10"/>
      <c r="C42" s="149"/>
      <c r="D42" s="150"/>
      <c r="E42" s="150" t="s">
        <v>133</v>
      </c>
      <c r="F42" s="150"/>
      <c r="G42" s="150"/>
      <c r="H42" s="150"/>
      <c r="I42" s="150"/>
      <c r="J42" s="150"/>
      <c r="K42" s="150"/>
      <c r="L42" s="150"/>
      <c r="M42" s="150"/>
      <c r="N42" s="150"/>
      <c r="O42" s="150"/>
      <c r="P42" s="150"/>
      <c r="Q42" s="150"/>
      <c r="R42" s="150"/>
      <c r="S42" s="340"/>
      <c r="T42" s="340"/>
      <c r="U42" s="340"/>
      <c r="V42" s="340"/>
      <c r="W42" s="340"/>
      <c r="X42" s="340"/>
      <c r="Y42" s="340"/>
      <c r="Z42" s="340"/>
      <c r="AA42" s="340"/>
      <c r="AB42" s="340"/>
      <c r="AC42" s="340"/>
      <c r="AD42" s="340"/>
      <c r="AE42" s="301"/>
      <c r="AF42" s="575">
        <f>SUM(AF36:AH40)</f>
        <v>0</v>
      </c>
      <c r="AG42" s="575"/>
      <c r="AH42" s="575"/>
      <c r="AI42" s="683">
        <f>SUM(AI36:AL40)</f>
        <v>0</v>
      </c>
      <c r="AJ42" s="683"/>
      <c r="AK42" s="683"/>
      <c r="AL42" s="683"/>
      <c r="AM42" s="612"/>
      <c r="AN42" s="612"/>
      <c r="AO42" s="572">
        <f>SUM(AO36:AP40)</f>
        <v>0</v>
      </c>
      <c r="AP42" s="573"/>
      <c r="AQ42" s="572">
        <f>SUM(AQ36:AT40)</f>
        <v>0</v>
      </c>
      <c r="AR42" s="574"/>
      <c r="AS42" s="574"/>
      <c r="AT42" s="573"/>
      <c r="AU42" s="152"/>
      <c r="AV42" s="10"/>
    </row>
    <row r="43" spans="2:48" x14ac:dyDescent="0.2">
      <c r="B43" s="10"/>
      <c r="C43" s="136"/>
      <c r="D43" s="136"/>
      <c r="E43" s="136"/>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0"/>
    </row>
    <row r="44" spans="2:48" ht="13.5" thickBot="1" x14ac:dyDescent="0.25">
      <c r="B44" s="10"/>
      <c r="C44" s="136"/>
      <c r="D44" s="141" t="s">
        <v>136</v>
      </c>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0"/>
    </row>
    <row r="45" spans="2:48" ht="28.5" customHeight="1" thickBot="1" x14ac:dyDescent="0.25">
      <c r="B45" s="10"/>
      <c r="C45" s="136"/>
      <c r="D45" s="136"/>
      <c r="E45" s="136"/>
      <c r="F45" s="567" t="s">
        <v>129</v>
      </c>
      <c r="G45" s="493"/>
      <c r="H45" s="493"/>
      <c r="I45" s="493"/>
      <c r="J45" s="493"/>
      <c r="K45" s="493"/>
      <c r="L45" s="493"/>
      <c r="M45" s="493"/>
      <c r="N45" s="493"/>
      <c r="O45" s="493"/>
      <c r="P45" s="493"/>
      <c r="Q45" s="493"/>
      <c r="R45" s="564" t="s">
        <v>130</v>
      </c>
      <c r="S45" s="562"/>
      <c r="T45" s="563"/>
      <c r="U45" s="564" t="s">
        <v>131</v>
      </c>
      <c r="V45" s="562"/>
      <c r="W45" s="604"/>
      <c r="X45" s="136"/>
      <c r="Y45" s="136"/>
      <c r="Z45" s="136"/>
      <c r="AA45" s="136"/>
      <c r="AB45" s="136"/>
      <c r="AC45" s="136"/>
      <c r="AD45" s="136"/>
      <c r="AE45" s="136"/>
      <c r="AF45" s="136"/>
      <c r="AG45" s="566" t="s">
        <v>31</v>
      </c>
      <c r="AH45" s="567"/>
      <c r="AI45" s="563" t="s">
        <v>123</v>
      </c>
      <c r="AJ45" s="494"/>
      <c r="AK45" s="494"/>
      <c r="AL45" s="494"/>
      <c r="AM45" s="493" t="s">
        <v>124</v>
      </c>
      <c r="AN45" s="494"/>
      <c r="AO45" s="493" t="s">
        <v>125</v>
      </c>
      <c r="AP45" s="494"/>
      <c r="AQ45" s="493" t="s">
        <v>126</v>
      </c>
      <c r="AR45" s="494"/>
      <c r="AS45" s="494"/>
      <c r="AT45" s="531"/>
      <c r="AU45" s="136"/>
      <c r="AV45" s="10"/>
    </row>
    <row r="46" spans="2:48" x14ac:dyDescent="0.2">
      <c r="B46" s="10"/>
      <c r="C46" s="136"/>
      <c r="D46" s="136"/>
      <c r="E46" s="151" t="s">
        <v>91</v>
      </c>
      <c r="F46" s="595"/>
      <c r="G46" s="596"/>
      <c r="H46" s="596"/>
      <c r="I46" s="596"/>
      <c r="J46" s="596"/>
      <c r="K46" s="596"/>
      <c r="L46" s="596"/>
      <c r="M46" s="596"/>
      <c r="N46" s="596"/>
      <c r="O46" s="596"/>
      <c r="P46" s="596"/>
      <c r="Q46" s="596"/>
      <c r="R46" s="597"/>
      <c r="S46" s="597"/>
      <c r="T46" s="597"/>
      <c r="U46" s="684"/>
      <c r="V46" s="684"/>
      <c r="W46" s="685"/>
      <c r="X46" s="136"/>
      <c r="Y46" s="136"/>
      <c r="Z46" s="136"/>
      <c r="AA46" s="136"/>
      <c r="AB46" s="136"/>
      <c r="AC46" s="136"/>
      <c r="AD46" s="136"/>
      <c r="AE46" s="136"/>
      <c r="AF46" s="136"/>
      <c r="AG46" s="842">
        <f>U46/Var_PersonHoursPerMonth</f>
        <v>0</v>
      </c>
      <c r="AH46" s="843"/>
      <c r="AI46" s="681">
        <f>R46*U46</f>
        <v>0</v>
      </c>
      <c r="AJ46" s="594"/>
      <c r="AK46" s="594"/>
      <c r="AL46" s="594"/>
      <c r="AM46" s="801">
        <f>FringeRate_Y5_Student</f>
        <v>0.05</v>
      </c>
      <c r="AN46" s="801"/>
      <c r="AO46" s="594">
        <f>AI46*AM46</f>
        <v>0</v>
      </c>
      <c r="AP46" s="594"/>
      <c r="AQ46" s="594">
        <f>AI46+AO46</f>
        <v>0</v>
      </c>
      <c r="AR46" s="594"/>
      <c r="AS46" s="594"/>
      <c r="AT46" s="682"/>
      <c r="AU46" s="136"/>
      <c r="AV46" s="10"/>
    </row>
    <row r="47" spans="2:48" x14ac:dyDescent="0.2">
      <c r="B47" s="10"/>
      <c r="C47" s="136"/>
      <c r="D47" s="136"/>
      <c r="E47" s="151" t="s">
        <v>92</v>
      </c>
      <c r="F47" s="587"/>
      <c r="G47" s="588"/>
      <c r="H47" s="588"/>
      <c r="I47" s="588"/>
      <c r="J47" s="588"/>
      <c r="K47" s="588"/>
      <c r="L47" s="588"/>
      <c r="M47" s="588"/>
      <c r="N47" s="588"/>
      <c r="O47" s="588"/>
      <c r="P47" s="588"/>
      <c r="Q47" s="588"/>
      <c r="R47" s="603"/>
      <c r="S47" s="603"/>
      <c r="T47" s="603"/>
      <c r="U47" s="585"/>
      <c r="V47" s="585"/>
      <c r="W47" s="586"/>
      <c r="X47" s="136"/>
      <c r="Y47" s="136"/>
      <c r="Z47" s="136"/>
      <c r="AA47" s="136"/>
      <c r="AB47" s="136"/>
      <c r="AC47" s="136"/>
      <c r="AD47" s="136"/>
      <c r="AE47" s="136"/>
      <c r="AF47" s="136"/>
      <c r="AG47" s="792">
        <f>U47/Var_PersonHoursPerMonth</f>
        <v>0</v>
      </c>
      <c r="AH47" s="793"/>
      <c r="AI47" s="606">
        <f>R47*U47</f>
        <v>0</v>
      </c>
      <c r="AJ47" s="607"/>
      <c r="AK47" s="607"/>
      <c r="AL47" s="607"/>
      <c r="AM47" s="791">
        <f>FringeRate_Y5_Student</f>
        <v>0.05</v>
      </c>
      <c r="AN47" s="791"/>
      <c r="AO47" s="607">
        <f>AI47*AM47</f>
        <v>0</v>
      </c>
      <c r="AP47" s="607"/>
      <c r="AQ47" s="607">
        <f>AI47+AO47</f>
        <v>0</v>
      </c>
      <c r="AR47" s="607"/>
      <c r="AS47" s="607"/>
      <c r="AT47" s="609"/>
      <c r="AU47" s="136"/>
      <c r="AV47" s="10"/>
    </row>
    <row r="48" spans="2:48" x14ac:dyDescent="0.2">
      <c r="B48" s="10"/>
      <c r="C48" s="136"/>
      <c r="D48" s="136"/>
      <c r="E48" s="151" t="s">
        <v>93</v>
      </c>
      <c r="F48" s="587"/>
      <c r="G48" s="588"/>
      <c r="H48" s="588"/>
      <c r="I48" s="588"/>
      <c r="J48" s="588"/>
      <c r="K48" s="588"/>
      <c r="L48" s="588"/>
      <c r="M48" s="588"/>
      <c r="N48" s="588"/>
      <c r="O48" s="588"/>
      <c r="P48" s="588"/>
      <c r="Q48" s="588"/>
      <c r="R48" s="603"/>
      <c r="S48" s="603"/>
      <c r="T48" s="603"/>
      <c r="U48" s="585"/>
      <c r="V48" s="585"/>
      <c r="W48" s="586"/>
      <c r="X48" s="136"/>
      <c r="Y48" s="136"/>
      <c r="Z48" s="136"/>
      <c r="AA48" s="136"/>
      <c r="AB48" s="136"/>
      <c r="AC48" s="136"/>
      <c r="AD48" s="136"/>
      <c r="AE48" s="136"/>
      <c r="AF48" s="136"/>
      <c r="AG48" s="792">
        <f>U48/Var_PersonHoursPerMonth</f>
        <v>0</v>
      </c>
      <c r="AH48" s="793"/>
      <c r="AI48" s="606">
        <f>R48*U48</f>
        <v>0</v>
      </c>
      <c r="AJ48" s="607"/>
      <c r="AK48" s="607"/>
      <c r="AL48" s="607"/>
      <c r="AM48" s="791">
        <f>FringeRate_Y5_Student</f>
        <v>0.05</v>
      </c>
      <c r="AN48" s="791"/>
      <c r="AO48" s="607">
        <f>AI48*AM48</f>
        <v>0</v>
      </c>
      <c r="AP48" s="607"/>
      <c r="AQ48" s="607">
        <f>AI48+AO48</f>
        <v>0</v>
      </c>
      <c r="AR48" s="607"/>
      <c r="AS48" s="607"/>
      <c r="AT48" s="609"/>
      <c r="AU48" s="136"/>
      <c r="AV48" s="10"/>
    </row>
    <row r="49" spans="2:48" x14ac:dyDescent="0.2">
      <c r="B49" s="10"/>
      <c r="C49" s="136"/>
      <c r="D49" s="136"/>
      <c r="E49" s="151" t="s">
        <v>94</v>
      </c>
      <c r="F49" s="587"/>
      <c r="G49" s="588"/>
      <c r="H49" s="588"/>
      <c r="I49" s="588"/>
      <c r="J49" s="588"/>
      <c r="K49" s="588"/>
      <c r="L49" s="588"/>
      <c r="M49" s="588"/>
      <c r="N49" s="588"/>
      <c r="O49" s="588"/>
      <c r="P49" s="588"/>
      <c r="Q49" s="588"/>
      <c r="R49" s="603"/>
      <c r="S49" s="603"/>
      <c r="T49" s="603"/>
      <c r="U49" s="585"/>
      <c r="V49" s="585"/>
      <c r="W49" s="586"/>
      <c r="X49" s="136"/>
      <c r="Y49" s="136"/>
      <c r="Z49" s="136"/>
      <c r="AA49" s="136"/>
      <c r="AB49" s="136"/>
      <c r="AC49" s="136"/>
      <c r="AD49" s="136"/>
      <c r="AE49" s="136"/>
      <c r="AF49" s="136"/>
      <c r="AG49" s="792">
        <f>U49/Var_PersonHoursPerMonth</f>
        <v>0</v>
      </c>
      <c r="AH49" s="793"/>
      <c r="AI49" s="606">
        <f>R49*U49</f>
        <v>0</v>
      </c>
      <c r="AJ49" s="607"/>
      <c r="AK49" s="607"/>
      <c r="AL49" s="607"/>
      <c r="AM49" s="791">
        <f>FringeRate_Y5_Student</f>
        <v>0.05</v>
      </c>
      <c r="AN49" s="791"/>
      <c r="AO49" s="607">
        <f>AI49*AM49</f>
        <v>0</v>
      </c>
      <c r="AP49" s="607"/>
      <c r="AQ49" s="607">
        <f>AI49+AO49</f>
        <v>0</v>
      </c>
      <c r="AR49" s="607"/>
      <c r="AS49" s="607"/>
      <c r="AT49" s="609"/>
      <c r="AU49" s="136"/>
      <c r="AV49" s="10"/>
    </row>
    <row r="50" spans="2:48" ht="13.5" thickBot="1" x14ac:dyDescent="0.25">
      <c r="B50" s="10"/>
      <c r="C50" s="136"/>
      <c r="D50" s="136"/>
      <c r="E50" s="151" t="s">
        <v>95</v>
      </c>
      <c r="F50" s="598"/>
      <c r="G50" s="599"/>
      <c r="H50" s="599"/>
      <c r="I50" s="599"/>
      <c r="J50" s="599"/>
      <c r="K50" s="599"/>
      <c r="L50" s="599"/>
      <c r="M50" s="599"/>
      <c r="N50" s="599"/>
      <c r="O50" s="599"/>
      <c r="P50" s="599"/>
      <c r="Q50" s="599"/>
      <c r="R50" s="600"/>
      <c r="S50" s="600"/>
      <c r="T50" s="600"/>
      <c r="U50" s="601"/>
      <c r="V50" s="601"/>
      <c r="W50" s="602"/>
      <c r="X50" s="136"/>
      <c r="Y50" s="136"/>
      <c r="Z50" s="136"/>
      <c r="AA50" s="136"/>
      <c r="AB50" s="136"/>
      <c r="AC50" s="136"/>
      <c r="AD50" s="136"/>
      <c r="AE50" s="136"/>
      <c r="AF50" s="136"/>
      <c r="AG50" s="840">
        <f>U50/Var_PersonHoursPerMonth</f>
        <v>0</v>
      </c>
      <c r="AH50" s="841"/>
      <c r="AI50" s="605">
        <f>R50*U50</f>
        <v>0</v>
      </c>
      <c r="AJ50" s="590"/>
      <c r="AK50" s="590"/>
      <c r="AL50" s="590"/>
      <c r="AM50" s="796">
        <f>FringeRate_Y5_Student</f>
        <v>0.05</v>
      </c>
      <c r="AN50" s="796"/>
      <c r="AO50" s="590">
        <f>AI50*AM50</f>
        <v>0</v>
      </c>
      <c r="AP50" s="590"/>
      <c r="AQ50" s="590">
        <f>AI50+AO50</f>
        <v>0</v>
      </c>
      <c r="AR50" s="590"/>
      <c r="AS50" s="590"/>
      <c r="AT50" s="610"/>
      <c r="AU50" s="136"/>
      <c r="AV50" s="10"/>
    </row>
    <row r="51" spans="2:48" ht="13.5" thickBot="1" x14ac:dyDescent="0.25">
      <c r="B51" s="10"/>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36"/>
      <c r="AP51" s="136"/>
      <c r="AQ51" s="136"/>
      <c r="AR51" s="136"/>
      <c r="AS51" s="136"/>
      <c r="AT51" s="136"/>
      <c r="AU51" s="136"/>
      <c r="AV51" s="10"/>
    </row>
    <row r="52" spans="2:48" ht="13.5" thickBot="1" x14ac:dyDescent="0.25">
      <c r="B52" s="10"/>
      <c r="C52" s="149"/>
      <c r="D52" s="150"/>
      <c r="E52" s="150" t="s">
        <v>135</v>
      </c>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4"/>
      <c r="AD52" s="150"/>
      <c r="AE52" s="150"/>
      <c r="AF52" s="150"/>
      <c r="AG52" s="150"/>
      <c r="AH52" s="150"/>
      <c r="AI52" s="787">
        <f>SUM(AI46:AL50)</f>
        <v>0</v>
      </c>
      <c r="AJ52" s="787"/>
      <c r="AK52" s="787"/>
      <c r="AL52" s="787"/>
      <c r="AM52" s="759"/>
      <c r="AN52" s="759"/>
      <c r="AO52" s="787">
        <f>SUM(AO46:AP50)</f>
        <v>0</v>
      </c>
      <c r="AP52" s="787"/>
      <c r="AQ52" s="787">
        <f>SUM(AQ46:AT50)</f>
        <v>0</v>
      </c>
      <c r="AR52" s="787"/>
      <c r="AS52" s="787"/>
      <c r="AT52" s="787"/>
      <c r="AU52" s="152"/>
      <c r="AV52" s="10"/>
    </row>
    <row r="53" spans="2:48" x14ac:dyDescent="0.2">
      <c r="B53" s="10"/>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36"/>
      <c r="AP53" s="136"/>
      <c r="AQ53" s="136"/>
      <c r="AR53" s="136"/>
      <c r="AS53" s="136"/>
      <c r="AT53" s="136"/>
      <c r="AU53" s="136"/>
      <c r="AV53" s="10"/>
    </row>
    <row r="54" spans="2:48" ht="13.5" thickBot="1" x14ac:dyDescent="0.25">
      <c r="B54" s="10"/>
      <c r="C54" s="136"/>
      <c r="D54" s="141" t="s">
        <v>137</v>
      </c>
      <c r="E54" s="136"/>
      <c r="F54" s="136"/>
      <c r="G54" s="136"/>
      <c r="H54" s="136"/>
      <c r="I54" s="136"/>
      <c r="J54" s="136"/>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36"/>
      <c r="AP54" s="136"/>
      <c r="AQ54" s="136"/>
      <c r="AR54" s="136"/>
      <c r="AS54" s="136"/>
      <c r="AT54" s="136"/>
      <c r="AU54" s="136"/>
      <c r="AV54" s="10"/>
    </row>
    <row r="55" spans="2:48" ht="18" customHeight="1" thickBot="1" x14ac:dyDescent="0.25">
      <c r="B55" s="10"/>
      <c r="C55" s="136"/>
      <c r="D55" s="136"/>
      <c r="E55" s="136"/>
      <c r="F55" s="567" t="s">
        <v>326</v>
      </c>
      <c r="G55" s="493"/>
      <c r="H55" s="493"/>
      <c r="I55" s="493"/>
      <c r="J55" s="493"/>
      <c r="K55" s="493"/>
      <c r="L55" s="493"/>
      <c r="M55" s="493"/>
      <c r="N55" s="493"/>
      <c r="O55" s="493"/>
      <c r="P55" s="493"/>
      <c r="Q55" s="493"/>
      <c r="R55" s="493"/>
      <c r="S55" s="493"/>
      <c r="T55" s="493"/>
      <c r="U55" s="493"/>
      <c r="V55" s="493"/>
      <c r="W55" s="493"/>
      <c r="X55" s="493"/>
      <c r="Y55" s="493"/>
      <c r="Z55" s="493"/>
      <c r="AA55" s="493"/>
      <c r="AB55" s="493"/>
      <c r="AC55" s="493"/>
      <c r="AD55" s="493"/>
      <c r="AE55" s="493"/>
      <c r="AF55" s="493"/>
      <c r="AG55" s="493"/>
      <c r="AH55" s="493"/>
      <c r="AI55" s="493"/>
      <c r="AJ55" s="493"/>
      <c r="AK55" s="613" t="s">
        <v>139</v>
      </c>
      <c r="AL55" s="487"/>
      <c r="AM55" s="487"/>
      <c r="AN55" s="614"/>
      <c r="AO55" s="136"/>
      <c r="AP55" s="136"/>
      <c r="AQ55" s="136"/>
      <c r="AR55" s="136"/>
      <c r="AS55" s="136"/>
      <c r="AT55" s="136"/>
      <c r="AU55" s="136"/>
      <c r="AV55" s="10"/>
    </row>
    <row r="56" spans="2:48" x14ac:dyDescent="0.2">
      <c r="B56" s="10"/>
      <c r="C56" s="136"/>
      <c r="D56" s="136"/>
      <c r="E56" s="148" t="s">
        <v>91</v>
      </c>
      <c r="F56" s="617"/>
      <c r="G56" s="618"/>
      <c r="H56" s="618"/>
      <c r="I56" s="618"/>
      <c r="J56" s="618"/>
      <c r="K56" s="618"/>
      <c r="L56" s="618"/>
      <c r="M56" s="618"/>
      <c r="N56" s="618"/>
      <c r="O56" s="618"/>
      <c r="P56" s="618"/>
      <c r="Q56" s="618"/>
      <c r="R56" s="618"/>
      <c r="S56" s="618"/>
      <c r="T56" s="618"/>
      <c r="U56" s="618"/>
      <c r="V56" s="618"/>
      <c r="W56" s="618"/>
      <c r="X56" s="618"/>
      <c r="Y56" s="618"/>
      <c r="Z56" s="618"/>
      <c r="AA56" s="618"/>
      <c r="AB56" s="618"/>
      <c r="AC56" s="618"/>
      <c r="AD56" s="618"/>
      <c r="AE56" s="618"/>
      <c r="AF56" s="618"/>
      <c r="AG56" s="618"/>
      <c r="AH56" s="618"/>
      <c r="AI56" s="618"/>
      <c r="AJ56" s="618"/>
      <c r="AK56" s="619"/>
      <c r="AL56" s="619"/>
      <c r="AM56" s="619"/>
      <c r="AN56" s="620"/>
      <c r="AO56" s="136"/>
      <c r="AP56" s="136"/>
      <c r="AQ56" s="136"/>
      <c r="AR56" s="136"/>
      <c r="AS56" s="136"/>
      <c r="AT56" s="136"/>
      <c r="AU56" s="136"/>
      <c r="AV56" s="10"/>
    </row>
    <row r="57" spans="2:48" x14ac:dyDescent="0.2">
      <c r="B57" s="10"/>
      <c r="C57" s="136"/>
      <c r="D57" s="136"/>
      <c r="E57" s="148" t="s">
        <v>92</v>
      </c>
      <c r="F57" s="587"/>
      <c r="G57" s="588"/>
      <c r="H57" s="588"/>
      <c r="I57" s="588"/>
      <c r="J57" s="588"/>
      <c r="K57" s="588"/>
      <c r="L57" s="588"/>
      <c r="M57" s="588"/>
      <c r="N57" s="588"/>
      <c r="O57" s="588"/>
      <c r="P57" s="588"/>
      <c r="Q57" s="588"/>
      <c r="R57" s="588"/>
      <c r="S57" s="588"/>
      <c r="T57" s="588"/>
      <c r="U57" s="588"/>
      <c r="V57" s="588"/>
      <c r="W57" s="588"/>
      <c r="X57" s="588"/>
      <c r="Y57" s="588"/>
      <c r="Z57" s="588"/>
      <c r="AA57" s="588"/>
      <c r="AB57" s="588"/>
      <c r="AC57" s="588"/>
      <c r="AD57" s="588"/>
      <c r="AE57" s="588"/>
      <c r="AF57" s="588"/>
      <c r="AG57" s="588"/>
      <c r="AH57" s="588"/>
      <c r="AI57" s="588"/>
      <c r="AJ57" s="588"/>
      <c r="AK57" s="615"/>
      <c r="AL57" s="615"/>
      <c r="AM57" s="615"/>
      <c r="AN57" s="616"/>
      <c r="AO57" s="136"/>
      <c r="AP57" s="136"/>
      <c r="AQ57" s="136"/>
      <c r="AR57" s="136"/>
      <c r="AS57" s="136"/>
      <c r="AT57" s="136"/>
      <c r="AU57" s="136"/>
      <c r="AV57" s="10"/>
    </row>
    <row r="58" spans="2:48" x14ac:dyDescent="0.2">
      <c r="B58" s="10"/>
      <c r="C58" s="136"/>
      <c r="D58" s="136"/>
      <c r="E58" s="148" t="s">
        <v>93</v>
      </c>
      <c r="F58" s="587"/>
      <c r="G58" s="588"/>
      <c r="H58" s="588"/>
      <c r="I58" s="588"/>
      <c r="J58" s="588"/>
      <c r="K58" s="588"/>
      <c r="L58" s="588"/>
      <c r="M58" s="588"/>
      <c r="N58" s="588"/>
      <c r="O58" s="588"/>
      <c r="P58" s="588"/>
      <c r="Q58" s="588"/>
      <c r="R58" s="588"/>
      <c r="S58" s="588"/>
      <c r="T58" s="588"/>
      <c r="U58" s="588"/>
      <c r="V58" s="588"/>
      <c r="W58" s="588"/>
      <c r="X58" s="588"/>
      <c r="Y58" s="588"/>
      <c r="Z58" s="588"/>
      <c r="AA58" s="588"/>
      <c r="AB58" s="588"/>
      <c r="AC58" s="588"/>
      <c r="AD58" s="588"/>
      <c r="AE58" s="588"/>
      <c r="AF58" s="588"/>
      <c r="AG58" s="588"/>
      <c r="AH58" s="588"/>
      <c r="AI58" s="588"/>
      <c r="AJ58" s="588"/>
      <c r="AK58" s="615"/>
      <c r="AL58" s="615"/>
      <c r="AM58" s="615"/>
      <c r="AN58" s="616"/>
      <c r="AO58" s="136"/>
      <c r="AP58" s="136"/>
      <c r="AQ58" s="136"/>
      <c r="AR58" s="136"/>
      <c r="AS58" s="136"/>
      <c r="AT58" s="136"/>
      <c r="AU58" s="136"/>
      <c r="AV58" s="10"/>
    </row>
    <row r="59" spans="2:48" x14ac:dyDescent="0.2">
      <c r="B59" s="10"/>
      <c r="C59" s="136"/>
      <c r="D59" s="136"/>
      <c r="E59" s="148" t="s">
        <v>94</v>
      </c>
      <c r="F59" s="587"/>
      <c r="G59" s="588"/>
      <c r="H59" s="588"/>
      <c r="I59" s="588"/>
      <c r="J59" s="588"/>
      <c r="K59" s="588"/>
      <c r="L59" s="588"/>
      <c r="M59" s="588"/>
      <c r="N59" s="588"/>
      <c r="O59" s="588"/>
      <c r="P59" s="588"/>
      <c r="Q59" s="588"/>
      <c r="R59" s="588"/>
      <c r="S59" s="588"/>
      <c r="T59" s="588"/>
      <c r="U59" s="588"/>
      <c r="V59" s="588"/>
      <c r="W59" s="588"/>
      <c r="X59" s="588"/>
      <c r="Y59" s="588"/>
      <c r="Z59" s="588"/>
      <c r="AA59" s="588"/>
      <c r="AB59" s="588"/>
      <c r="AC59" s="588"/>
      <c r="AD59" s="588"/>
      <c r="AE59" s="588"/>
      <c r="AF59" s="588"/>
      <c r="AG59" s="588"/>
      <c r="AH59" s="588"/>
      <c r="AI59" s="588"/>
      <c r="AJ59" s="588"/>
      <c r="AK59" s="615"/>
      <c r="AL59" s="615"/>
      <c r="AM59" s="615"/>
      <c r="AN59" s="616"/>
      <c r="AO59" s="136"/>
      <c r="AP59" s="136"/>
      <c r="AQ59" s="136"/>
      <c r="AR59" s="136"/>
      <c r="AS59" s="136"/>
      <c r="AT59" s="136"/>
      <c r="AU59" s="136"/>
      <c r="AV59" s="10"/>
    </row>
    <row r="60" spans="2:48" x14ac:dyDescent="0.2">
      <c r="B60" s="10"/>
      <c r="C60" s="136"/>
      <c r="D60" s="136"/>
      <c r="E60" s="148" t="s">
        <v>95</v>
      </c>
      <c r="F60" s="587"/>
      <c r="G60" s="588"/>
      <c r="H60" s="588"/>
      <c r="I60" s="588"/>
      <c r="J60" s="588"/>
      <c r="K60" s="588"/>
      <c r="L60" s="588"/>
      <c r="M60" s="588"/>
      <c r="N60" s="588"/>
      <c r="O60" s="588"/>
      <c r="P60" s="588"/>
      <c r="Q60" s="588"/>
      <c r="R60" s="588"/>
      <c r="S60" s="588"/>
      <c r="T60" s="588"/>
      <c r="U60" s="588"/>
      <c r="V60" s="588"/>
      <c r="W60" s="588"/>
      <c r="X60" s="588"/>
      <c r="Y60" s="588"/>
      <c r="Z60" s="588"/>
      <c r="AA60" s="588"/>
      <c r="AB60" s="588"/>
      <c r="AC60" s="588"/>
      <c r="AD60" s="588"/>
      <c r="AE60" s="588"/>
      <c r="AF60" s="588"/>
      <c r="AG60" s="588"/>
      <c r="AH60" s="588"/>
      <c r="AI60" s="588"/>
      <c r="AJ60" s="588"/>
      <c r="AK60" s="615"/>
      <c r="AL60" s="615"/>
      <c r="AM60" s="615"/>
      <c r="AN60" s="616"/>
      <c r="AO60" s="136"/>
      <c r="AP60" s="136"/>
      <c r="AQ60" s="136"/>
      <c r="AR60" s="136"/>
      <c r="AS60" s="136"/>
      <c r="AT60" s="136"/>
      <c r="AU60" s="136"/>
      <c r="AV60" s="10"/>
    </row>
    <row r="61" spans="2:48" x14ac:dyDescent="0.2">
      <c r="B61" s="10"/>
      <c r="C61" s="136"/>
      <c r="D61" s="136"/>
      <c r="E61" s="148" t="s">
        <v>96</v>
      </c>
      <c r="F61" s="587"/>
      <c r="G61" s="588"/>
      <c r="H61" s="588"/>
      <c r="I61" s="588"/>
      <c r="J61" s="588"/>
      <c r="K61" s="588"/>
      <c r="L61" s="588"/>
      <c r="M61" s="588"/>
      <c r="N61" s="588"/>
      <c r="O61" s="588"/>
      <c r="P61" s="588"/>
      <c r="Q61" s="588"/>
      <c r="R61" s="588"/>
      <c r="S61" s="588"/>
      <c r="T61" s="588"/>
      <c r="U61" s="588"/>
      <c r="V61" s="588"/>
      <c r="W61" s="588"/>
      <c r="X61" s="588"/>
      <c r="Y61" s="588"/>
      <c r="Z61" s="588"/>
      <c r="AA61" s="588"/>
      <c r="AB61" s="588"/>
      <c r="AC61" s="588"/>
      <c r="AD61" s="588"/>
      <c r="AE61" s="588"/>
      <c r="AF61" s="588"/>
      <c r="AG61" s="588"/>
      <c r="AH61" s="588"/>
      <c r="AI61" s="588"/>
      <c r="AJ61" s="588"/>
      <c r="AK61" s="615"/>
      <c r="AL61" s="615"/>
      <c r="AM61" s="615"/>
      <c r="AN61" s="616"/>
      <c r="AO61" s="136"/>
      <c r="AP61" s="136"/>
      <c r="AQ61" s="136"/>
      <c r="AR61" s="136"/>
      <c r="AS61" s="136"/>
      <c r="AT61" s="136"/>
      <c r="AU61" s="136"/>
      <c r="AV61" s="10"/>
    </row>
    <row r="62" spans="2:48" x14ac:dyDescent="0.2">
      <c r="B62" s="10"/>
      <c r="C62" s="136"/>
      <c r="D62" s="136"/>
      <c r="E62" s="148" t="s">
        <v>97</v>
      </c>
      <c r="F62" s="587"/>
      <c r="G62" s="588"/>
      <c r="H62" s="588"/>
      <c r="I62" s="588"/>
      <c r="J62" s="588"/>
      <c r="K62" s="588"/>
      <c r="L62" s="588"/>
      <c r="M62" s="588"/>
      <c r="N62" s="588"/>
      <c r="O62" s="588"/>
      <c r="P62" s="588"/>
      <c r="Q62" s="588"/>
      <c r="R62" s="588"/>
      <c r="S62" s="588"/>
      <c r="T62" s="588"/>
      <c r="U62" s="588"/>
      <c r="V62" s="588"/>
      <c r="W62" s="588"/>
      <c r="X62" s="588"/>
      <c r="Y62" s="588"/>
      <c r="Z62" s="588"/>
      <c r="AA62" s="588"/>
      <c r="AB62" s="588"/>
      <c r="AC62" s="588"/>
      <c r="AD62" s="588"/>
      <c r="AE62" s="588"/>
      <c r="AF62" s="588"/>
      <c r="AG62" s="588"/>
      <c r="AH62" s="588"/>
      <c r="AI62" s="588"/>
      <c r="AJ62" s="588"/>
      <c r="AK62" s="615"/>
      <c r="AL62" s="615"/>
      <c r="AM62" s="615"/>
      <c r="AN62" s="616"/>
      <c r="AO62" s="136"/>
      <c r="AP62" s="136"/>
      <c r="AQ62" s="136"/>
      <c r="AR62" s="136"/>
      <c r="AS62" s="136"/>
      <c r="AT62" s="136"/>
      <c r="AU62" s="136"/>
      <c r="AV62" s="10"/>
    </row>
    <row r="63" spans="2:48" x14ac:dyDescent="0.2">
      <c r="B63" s="10"/>
      <c r="C63" s="136"/>
      <c r="D63" s="136"/>
      <c r="E63" s="148" t="s">
        <v>98</v>
      </c>
      <c r="F63" s="587"/>
      <c r="G63" s="588"/>
      <c r="H63" s="588"/>
      <c r="I63" s="588"/>
      <c r="J63" s="588"/>
      <c r="K63" s="588"/>
      <c r="L63" s="588"/>
      <c r="M63" s="588"/>
      <c r="N63" s="588"/>
      <c r="O63" s="588"/>
      <c r="P63" s="588"/>
      <c r="Q63" s="588"/>
      <c r="R63" s="588"/>
      <c r="S63" s="588"/>
      <c r="T63" s="588"/>
      <c r="U63" s="588"/>
      <c r="V63" s="588"/>
      <c r="W63" s="588"/>
      <c r="X63" s="588"/>
      <c r="Y63" s="588"/>
      <c r="Z63" s="588"/>
      <c r="AA63" s="588"/>
      <c r="AB63" s="588"/>
      <c r="AC63" s="588"/>
      <c r="AD63" s="588"/>
      <c r="AE63" s="588"/>
      <c r="AF63" s="588"/>
      <c r="AG63" s="588"/>
      <c r="AH63" s="588"/>
      <c r="AI63" s="588"/>
      <c r="AJ63" s="588"/>
      <c r="AK63" s="615"/>
      <c r="AL63" s="615"/>
      <c r="AM63" s="615"/>
      <c r="AN63" s="616"/>
      <c r="AO63" s="136"/>
      <c r="AP63" s="136"/>
      <c r="AQ63" s="136"/>
      <c r="AR63" s="136"/>
      <c r="AS63" s="136"/>
      <c r="AT63" s="136"/>
      <c r="AU63" s="136"/>
      <c r="AV63" s="10"/>
    </row>
    <row r="64" spans="2:48" x14ac:dyDescent="0.2">
      <c r="B64" s="10"/>
      <c r="C64" s="136"/>
      <c r="D64" s="136"/>
      <c r="E64" s="148" t="s">
        <v>99</v>
      </c>
      <c r="F64" s="587"/>
      <c r="G64" s="588"/>
      <c r="H64" s="588"/>
      <c r="I64" s="588"/>
      <c r="J64" s="588"/>
      <c r="K64" s="588"/>
      <c r="L64" s="588"/>
      <c r="M64" s="588"/>
      <c r="N64" s="588"/>
      <c r="O64" s="588"/>
      <c r="P64" s="588"/>
      <c r="Q64" s="588"/>
      <c r="R64" s="588"/>
      <c r="S64" s="588"/>
      <c r="T64" s="588"/>
      <c r="U64" s="588"/>
      <c r="V64" s="588"/>
      <c r="W64" s="588"/>
      <c r="X64" s="588"/>
      <c r="Y64" s="588"/>
      <c r="Z64" s="588"/>
      <c r="AA64" s="588"/>
      <c r="AB64" s="588"/>
      <c r="AC64" s="588"/>
      <c r="AD64" s="588"/>
      <c r="AE64" s="588"/>
      <c r="AF64" s="588"/>
      <c r="AG64" s="588"/>
      <c r="AH64" s="588"/>
      <c r="AI64" s="588"/>
      <c r="AJ64" s="588"/>
      <c r="AK64" s="615"/>
      <c r="AL64" s="615"/>
      <c r="AM64" s="615"/>
      <c r="AN64" s="616"/>
      <c r="AO64" s="136"/>
      <c r="AP64" s="136"/>
      <c r="AQ64" s="136"/>
      <c r="AR64" s="136"/>
      <c r="AS64" s="136"/>
      <c r="AT64" s="136"/>
      <c r="AU64" s="136"/>
      <c r="AV64" s="10"/>
    </row>
    <row r="65" spans="2:48" ht="13.5" thickBot="1" x14ac:dyDescent="0.25">
      <c r="B65" s="10"/>
      <c r="C65" s="136"/>
      <c r="D65" s="136"/>
      <c r="E65" s="148" t="s">
        <v>141</v>
      </c>
      <c r="F65" s="598"/>
      <c r="G65" s="599"/>
      <c r="H65" s="599"/>
      <c r="I65" s="599"/>
      <c r="J65" s="599"/>
      <c r="K65" s="599"/>
      <c r="L65" s="599"/>
      <c r="M65" s="599"/>
      <c r="N65" s="599"/>
      <c r="O65" s="599"/>
      <c r="P65" s="599"/>
      <c r="Q65" s="599"/>
      <c r="R65" s="599"/>
      <c r="S65" s="599"/>
      <c r="T65" s="599"/>
      <c r="U65" s="599"/>
      <c r="V65" s="599"/>
      <c r="W65" s="599"/>
      <c r="X65" s="599"/>
      <c r="Y65" s="599"/>
      <c r="Z65" s="599"/>
      <c r="AA65" s="599"/>
      <c r="AB65" s="599"/>
      <c r="AC65" s="599"/>
      <c r="AD65" s="599"/>
      <c r="AE65" s="599"/>
      <c r="AF65" s="599"/>
      <c r="AG65" s="599"/>
      <c r="AH65" s="599"/>
      <c r="AI65" s="599"/>
      <c r="AJ65" s="599"/>
      <c r="AK65" s="621"/>
      <c r="AL65" s="621"/>
      <c r="AM65" s="621"/>
      <c r="AN65" s="622"/>
      <c r="AO65" s="136"/>
      <c r="AP65" s="136"/>
      <c r="AQ65" s="136"/>
      <c r="AR65" s="136"/>
      <c r="AS65" s="136"/>
      <c r="AT65" s="136"/>
      <c r="AU65" s="136"/>
      <c r="AV65" s="10"/>
    </row>
    <row r="66" spans="2:48" x14ac:dyDescent="0.2">
      <c r="B66" s="10"/>
      <c r="C66" s="136"/>
      <c r="D66" s="136"/>
      <c r="E66" s="136"/>
      <c r="F66" s="136" t="s">
        <v>140</v>
      </c>
      <c r="G66" s="136"/>
      <c r="H66" s="136"/>
      <c r="I66" s="136"/>
      <c r="J66" s="136"/>
      <c r="K66" s="136"/>
      <c r="L66" s="136"/>
      <c r="M66" s="157"/>
      <c r="N66" s="157"/>
      <c r="O66" s="157"/>
      <c r="P66" s="157"/>
      <c r="Q66" s="157"/>
      <c r="R66" s="157"/>
      <c r="S66" s="157"/>
      <c r="T66" s="157"/>
      <c r="U66" s="157"/>
      <c r="V66" s="157"/>
      <c r="W66" s="157"/>
      <c r="X66" s="157"/>
      <c r="Y66" s="157"/>
      <c r="Z66" s="157"/>
      <c r="AA66" s="157"/>
      <c r="AB66" s="157"/>
      <c r="AC66" s="157"/>
      <c r="AD66" s="157"/>
      <c r="AE66" s="157"/>
      <c r="AF66" s="157"/>
      <c r="AG66" s="157"/>
      <c r="AH66" s="157"/>
      <c r="AI66" s="157"/>
      <c r="AJ66" s="157"/>
      <c r="AK66" s="157"/>
      <c r="AL66" s="157"/>
      <c r="AM66" s="157"/>
      <c r="AN66" s="157"/>
      <c r="AO66" s="158"/>
      <c r="AP66" s="775">
        <f>SUM(AK56:AN65)</f>
        <v>0</v>
      </c>
      <c r="AQ66" s="776"/>
      <c r="AR66" s="776"/>
      <c r="AS66" s="776"/>
      <c r="AT66" s="777"/>
      <c r="AU66" s="136"/>
      <c r="AV66" s="10"/>
    </row>
    <row r="67" spans="2:48" ht="13.5" thickBot="1" x14ac:dyDescent="0.25">
      <c r="B67" s="10"/>
      <c r="C67" s="136"/>
      <c r="D67" s="136"/>
      <c r="E67" s="136"/>
      <c r="F67" s="136"/>
      <c r="G67" s="136"/>
      <c r="H67" s="136"/>
      <c r="I67" s="136"/>
      <c r="J67" s="136"/>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36"/>
      <c r="AP67" s="136"/>
      <c r="AQ67" s="136"/>
      <c r="AR67" s="136"/>
      <c r="AS67" s="136"/>
      <c r="AT67" s="136"/>
      <c r="AU67" s="136"/>
      <c r="AV67" s="10"/>
    </row>
    <row r="68" spans="2:48" ht="13.5" thickBot="1" x14ac:dyDescent="0.25">
      <c r="B68" s="10"/>
      <c r="C68" s="136"/>
      <c r="D68" s="136"/>
      <c r="E68" s="136"/>
      <c r="F68" s="567" t="s">
        <v>142</v>
      </c>
      <c r="G68" s="493"/>
      <c r="H68" s="493"/>
      <c r="I68" s="493"/>
      <c r="J68" s="493"/>
      <c r="K68" s="493"/>
      <c r="L68" s="493"/>
      <c r="M68" s="493"/>
      <c r="N68" s="493"/>
      <c r="O68" s="493"/>
      <c r="P68" s="493"/>
      <c r="Q68" s="493"/>
      <c r="R68" s="493"/>
      <c r="S68" s="493"/>
      <c r="T68" s="493"/>
      <c r="U68" s="493"/>
      <c r="V68" s="493"/>
      <c r="W68" s="493"/>
      <c r="X68" s="493"/>
      <c r="Y68" s="493"/>
      <c r="Z68" s="493"/>
      <c r="AA68" s="493"/>
      <c r="AB68" s="493"/>
      <c r="AC68" s="493"/>
      <c r="AD68" s="493"/>
      <c r="AE68" s="493"/>
      <c r="AF68" s="493"/>
      <c r="AG68" s="493"/>
      <c r="AH68" s="493"/>
      <c r="AI68" s="493"/>
      <c r="AJ68" s="493"/>
      <c r="AK68" s="613" t="s">
        <v>139</v>
      </c>
      <c r="AL68" s="487"/>
      <c r="AM68" s="487"/>
      <c r="AN68" s="614"/>
      <c r="AO68" s="136"/>
      <c r="AP68" s="136"/>
      <c r="AQ68" s="136"/>
      <c r="AR68" s="136"/>
      <c r="AS68" s="136"/>
      <c r="AT68" s="136"/>
      <c r="AU68" s="136"/>
      <c r="AV68" s="10"/>
    </row>
    <row r="69" spans="2:48" x14ac:dyDescent="0.2">
      <c r="B69" s="10"/>
      <c r="C69" s="136"/>
      <c r="D69" s="136"/>
      <c r="E69" s="148" t="s">
        <v>91</v>
      </c>
      <c r="F69" s="617"/>
      <c r="G69" s="618"/>
      <c r="H69" s="618"/>
      <c r="I69" s="618"/>
      <c r="J69" s="618"/>
      <c r="K69" s="618"/>
      <c r="L69" s="618"/>
      <c r="M69" s="618"/>
      <c r="N69" s="618"/>
      <c r="O69" s="618"/>
      <c r="P69" s="618"/>
      <c r="Q69" s="618"/>
      <c r="R69" s="618"/>
      <c r="S69" s="618"/>
      <c r="T69" s="618"/>
      <c r="U69" s="618"/>
      <c r="V69" s="618"/>
      <c r="W69" s="618"/>
      <c r="X69" s="618"/>
      <c r="Y69" s="618"/>
      <c r="Z69" s="618"/>
      <c r="AA69" s="618"/>
      <c r="AB69" s="618"/>
      <c r="AC69" s="618"/>
      <c r="AD69" s="618"/>
      <c r="AE69" s="618"/>
      <c r="AF69" s="618"/>
      <c r="AG69" s="618"/>
      <c r="AH69" s="618"/>
      <c r="AI69" s="618"/>
      <c r="AJ69" s="618"/>
      <c r="AK69" s="619"/>
      <c r="AL69" s="619"/>
      <c r="AM69" s="619"/>
      <c r="AN69" s="620"/>
      <c r="AO69" s="136"/>
      <c r="AP69" s="136"/>
      <c r="AQ69" s="136"/>
      <c r="AR69" s="136"/>
      <c r="AS69" s="136"/>
      <c r="AT69" s="136"/>
      <c r="AU69" s="136"/>
      <c r="AV69" s="10"/>
    </row>
    <row r="70" spans="2:48" x14ac:dyDescent="0.2">
      <c r="B70" s="10"/>
      <c r="C70" s="136"/>
      <c r="D70" s="136"/>
      <c r="E70" s="148" t="s">
        <v>92</v>
      </c>
      <c r="F70" s="587"/>
      <c r="G70" s="588"/>
      <c r="H70" s="588"/>
      <c r="I70" s="588"/>
      <c r="J70" s="588"/>
      <c r="K70" s="588"/>
      <c r="L70" s="588"/>
      <c r="M70" s="588"/>
      <c r="N70" s="588"/>
      <c r="O70" s="588"/>
      <c r="P70" s="588"/>
      <c r="Q70" s="588"/>
      <c r="R70" s="588"/>
      <c r="S70" s="588"/>
      <c r="T70" s="588"/>
      <c r="U70" s="588"/>
      <c r="V70" s="588"/>
      <c r="W70" s="588"/>
      <c r="X70" s="588"/>
      <c r="Y70" s="588"/>
      <c r="Z70" s="588"/>
      <c r="AA70" s="588"/>
      <c r="AB70" s="588"/>
      <c r="AC70" s="588"/>
      <c r="AD70" s="588"/>
      <c r="AE70" s="588"/>
      <c r="AF70" s="588"/>
      <c r="AG70" s="588"/>
      <c r="AH70" s="588"/>
      <c r="AI70" s="588"/>
      <c r="AJ70" s="588"/>
      <c r="AK70" s="615"/>
      <c r="AL70" s="615"/>
      <c r="AM70" s="615"/>
      <c r="AN70" s="616"/>
      <c r="AO70" s="136"/>
      <c r="AP70" s="136"/>
      <c r="AQ70" s="136"/>
      <c r="AR70" s="136"/>
      <c r="AS70" s="136"/>
      <c r="AT70" s="136"/>
      <c r="AU70" s="136"/>
      <c r="AV70" s="10"/>
    </row>
    <row r="71" spans="2:48" x14ac:dyDescent="0.2">
      <c r="B71" s="10"/>
      <c r="C71" s="136"/>
      <c r="D71" s="136"/>
      <c r="E71" s="148" t="s">
        <v>93</v>
      </c>
      <c r="F71" s="587"/>
      <c r="G71" s="588"/>
      <c r="H71" s="588"/>
      <c r="I71" s="588"/>
      <c r="J71" s="588"/>
      <c r="K71" s="588"/>
      <c r="L71" s="588"/>
      <c r="M71" s="588"/>
      <c r="N71" s="588"/>
      <c r="O71" s="588"/>
      <c r="P71" s="588"/>
      <c r="Q71" s="588"/>
      <c r="R71" s="588"/>
      <c r="S71" s="588"/>
      <c r="T71" s="588"/>
      <c r="U71" s="588"/>
      <c r="V71" s="588"/>
      <c r="W71" s="588"/>
      <c r="X71" s="588"/>
      <c r="Y71" s="588"/>
      <c r="Z71" s="588"/>
      <c r="AA71" s="588"/>
      <c r="AB71" s="588"/>
      <c r="AC71" s="588"/>
      <c r="AD71" s="588"/>
      <c r="AE71" s="588"/>
      <c r="AF71" s="588"/>
      <c r="AG71" s="588"/>
      <c r="AH71" s="588"/>
      <c r="AI71" s="588"/>
      <c r="AJ71" s="588"/>
      <c r="AK71" s="615"/>
      <c r="AL71" s="615"/>
      <c r="AM71" s="615"/>
      <c r="AN71" s="616"/>
      <c r="AO71" s="136"/>
      <c r="AP71" s="136"/>
      <c r="AQ71" s="136"/>
      <c r="AR71" s="136"/>
      <c r="AS71" s="136"/>
      <c r="AT71" s="136"/>
      <c r="AU71" s="136"/>
      <c r="AV71" s="10"/>
    </row>
    <row r="72" spans="2:48" x14ac:dyDescent="0.2">
      <c r="B72" s="10"/>
      <c r="C72" s="136"/>
      <c r="D72" s="136"/>
      <c r="E72" s="148" t="s">
        <v>94</v>
      </c>
      <c r="F72" s="587"/>
      <c r="G72" s="588"/>
      <c r="H72" s="588"/>
      <c r="I72" s="588"/>
      <c r="J72" s="588"/>
      <c r="K72" s="588"/>
      <c r="L72" s="588"/>
      <c r="M72" s="588"/>
      <c r="N72" s="588"/>
      <c r="O72" s="588"/>
      <c r="P72" s="588"/>
      <c r="Q72" s="588"/>
      <c r="R72" s="588"/>
      <c r="S72" s="588"/>
      <c r="T72" s="588"/>
      <c r="U72" s="588"/>
      <c r="V72" s="588"/>
      <c r="W72" s="588"/>
      <c r="X72" s="588"/>
      <c r="Y72" s="588"/>
      <c r="Z72" s="588"/>
      <c r="AA72" s="588"/>
      <c r="AB72" s="588"/>
      <c r="AC72" s="588"/>
      <c r="AD72" s="588"/>
      <c r="AE72" s="588"/>
      <c r="AF72" s="588"/>
      <c r="AG72" s="588"/>
      <c r="AH72" s="588"/>
      <c r="AI72" s="588"/>
      <c r="AJ72" s="588"/>
      <c r="AK72" s="615"/>
      <c r="AL72" s="615"/>
      <c r="AM72" s="615"/>
      <c r="AN72" s="616"/>
      <c r="AO72" s="136"/>
      <c r="AP72" s="136"/>
      <c r="AQ72" s="136"/>
      <c r="AR72" s="136"/>
      <c r="AS72" s="136"/>
      <c r="AT72" s="136"/>
      <c r="AU72" s="136"/>
      <c r="AV72" s="10"/>
    </row>
    <row r="73" spans="2:48" x14ac:dyDescent="0.2">
      <c r="B73" s="10"/>
      <c r="C73" s="136"/>
      <c r="D73" s="136"/>
      <c r="E73" s="148" t="s">
        <v>95</v>
      </c>
      <c r="F73" s="587"/>
      <c r="G73" s="588"/>
      <c r="H73" s="588"/>
      <c r="I73" s="588"/>
      <c r="J73" s="588"/>
      <c r="K73" s="588"/>
      <c r="L73" s="588"/>
      <c r="M73" s="588"/>
      <c r="N73" s="588"/>
      <c r="O73" s="588"/>
      <c r="P73" s="588"/>
      <c r="Q73" s="588"/>
      <c r="R73" s="588"/>
      <c r="S73" s="588"/>
      <c r="T73" s="588"/>
      <c r="U73" s="588"/>
      <c r="V73" s="588"/>
      <c r="W73" s="588"/>
      <c r="X73" s="588"/>
      <c r="Y73" s="588"/>
      <c r="Z73" s="588"/>
      <c r="AA73" s="588"/>
      <c r="AB73" s="588"/>
      <c r="AC73" s="588"/>
      <c r="AD73" s="588"/>
      <c r="AE73" s="588"/>
      <c r="AF73" s="588"/>
      <c r="AG73" s="588"/>
      <c r="AH73" s="588"/>
      <c r="AI73" s="588"/>
      <c r="AJ73" s="588"/>
      <c r="AK73" s="615"/>
      <c r="AL73" s="615"/>
      <c r="AM73" s="615"/>
      <c r="AN73" s="616"/>
      <c r="AO73" s="136"/>
      <c r="AP73" s="136"/>
      <c r="AQ73" s="136"/>
      <c r="AR73" s="136"/>
      <c r="AS73" s="136"/>
      <c r="AT73" s="136"/>
      <c r="AU73" s="136"/>
      <c r="AV73" s="10"/>
    </row>
    <row r="74" spans="2:48" ht="13.5" customHeight="1" x14ac:dyDescent="0.2">
      <c r="B74" s="10"/>
      <c r="C74" s="136"/>
      <c r="D74" s="136"/>
      <c r="E74" s="148" t="s">
        <v>96</v>
      </c>
      <c r="F74" s="587"/>
      <c r="G74" s="588"/>
      <c r="H74" s="588"/>
      <c r="I74" s="588"/>
      <c r="J74" s="588"/>
      <c r="K74" s="588"/>
      <c r="L74" s="588"/>
      <c r="M74" s="588"/>
      <c r="N74" s="588"/>
      <c r="O74" s="588"/>
      <c r="P74" s="588"/>
      <c r="Q74" s="588"/>
      <c r="R74" s="588"/>
      <c r="S74" s="588"/>
      <c r="T74" s="588"/>
      <c r="U74" s="588"/>
      <c r="V74" s="588"/>
      <c r="W74" s="588"/>
      <c r="X74" s="588"/>
      <c r="Y74" s="588"/>
      <c r="Z74" s="588"/>
      <c r="AA74" s="588"/>
      <c r="AB74" s="588"/>
      <c r="AC74" s="588"/>
      <c r="AD74" s="588"/>
      <c r="AE74" s="588"/>
      <c r="AF74" s="588"/>
      <c r="AG74" s="588"/>
      <c r="AH74" s="588"/>
      <c r="AI74" s="588"/>
      <c r="AJ74" s="588"/>
      <c r="AK74" s="615"/>
      <c r="AL74" s="615"/>
      <c r="AM74" s="615"/>
      <c r="AN74" s="616"/>
      <c r="AO74" s="136"/>
      <c r="AP74" s="136"/>
      <c r="AQ74" s="136"/>
      <c r="AR74" s="136"/>
      <c r="AS74" s="136"/>
      <c r="AT74" s="136"/>
      <c r="AU74" s="136"/>
      <c r="AV74" s="10"/>
    </row>
    <row r="75" spans="2:48" x14ac:dyDescent="0.2">
      <c r="B75" s="10"/>
      <c r="C75" s="136"/>
      <c r="D75" s="136"/>
      <c r="E75" s="148" t="s">
        <v>97</v>
      </c>
      <c r="F75" s="587"/>
      <c r="G75" s="588"/>
      <c r="H75" s="588"/>
      <c r="I75" s="588"/>
      <c r="J75" s="588"/>
      <c r="K75" s="588"/>
      <c r="L75" s="588"/>
      <c r="M75" s="588"/>
      <c r="N75" s="588"/>
      <c r="O75" s="588"/>
      <c r="P75" s="588"/>
      <c r="Q75" s="588"/>
      <c r="R75" s="588"/>
      <c r="S75" s="588"/>
      <c r="T75" s="588"/>
      <c r="U75" s="588"/>
      <c r="V75" s="588"/>
      <c r="W75" s="588"/>
      <c r="X75" s="588"/>
      <c r="Y75" s="588"/>
      <c r="Z75" s="588"/>
      <c r="AA75" s="588"/>
      <c r="AB75" s="588"/>
      <c r="AC75" s="588"/>
      <c r="AD75" s="588"/>
      <c r="AE75" s="588"/>
      <c r="AF75" s="588"/>
      <c r="AG75" s="588"/>
      <c r="AH75" s="588"/>
      <c r="AI75" s="588"/>
      <c r="AJ75" s="588"/>
      <c r="AK75" s="615"/>
      <c r="AL75" s="615"/>
      <c r="AM75" s="615"/>
      <c r="AN75" s="616"/>
      <c r="AO75" s="136"/>
      <c r="AP75" s="136"/>
      <c r="AQ75" s="136"/>
      <c r="AR75" s="136"/>
      <c r="AS75" s="136"/>
      <c r="AT75" s="136"/>
      <c r="AU75" s="136"/>
      <c r="AV75" s="10"/>
    </row>
    <row r="76" spans="2:48" ht="13.5" thickBot="1" x14ac:dyDescent="0.25">
      <c r="B76" s="10"/>
      <c r="C76" s="136"/>
      <c r="D76" s="136"/>
      <c r="E76" s="148" t="s">
        <v>98</v>
      </c>
      <c r="F76" s="587"/>
      <c r="G76" s="588"/>
      <c r="H76" s="588"/>
      <c r="I76" s="588"/>
      <c r="J76" s="588"/>
      <c r="K76" s="588"/>
      <c r="L76" s="588"/>
      <c r="M76" s="588"/>
      <c r="N76" s="588"/>
      <c r="O76" s="588"/>
      <c r="P76" s="588"/>
      <c r="Q76" s="588"/>
      <c r="R76" s="588"/>
      <c r="S76" s="588"/>
      <c r="T76" s="588"/>
      <c r="U76" s="588"/>
      <c r="V76" s="588"/>
      <c r="W76" s="588"/>
      <c r="X76" s="588"/>
      <c r="Y76" s="588"/>
      <c r="Z76" s="588"/>
      <c r="AA76" s="588"/>
      <c r="AB76" s="588"/>
      <c r="AC76" s="588"/>
      <c r="AD76" s="588"/>
      <c r="AE76" s="588"/>
      <c r="AF76" s="588"/>
      <c r="AG76" s="588"/>
      <c r="AH76" s="588"/>
      <c r="AI76" s="588"/>
      <c r="AJ76" s="588"/>
      <c r="AK76" s="615"/>
      <c r="AL76" s="615"/>
      <c r="AM76" s="615"/>
      <c r="AN76" s="616"/>
      <c r="AO76" s="136"/>
      <c r="AP76" s="136"/>
      <c r="AQ76" s="136"/>
      <c r="AR76" s="136"/>
      <c r="AS76" s="136"/>
      <c r="AT76" s="136"/>
      <c r="AU76" s="136"/>
      <c r="AV76" s="10"/>
    </row>
    <row r="77" spans="2:48" ht="13.5" thickBot="1" x14ac:dyDescent="0.25">
      <c r="B77" s="10"/>
      <c r="C77" s="136"/>
      <c r="D77" s="136"/>
      <c r="E77" s="136"/>
      <c r="F77" s="567" t="s">
        <v>143</v>
      </c>
      <c r="G77" s="493"/>
      <c r="H77" s="493"/>
      <c r="I77" s="493"/>
      <c r="J77" s="493"/>
      <c r="K77" s="493"/>
      <c r="L77" s="493"/>
      <c r="M77" s="493"/>
      <c r="N77" s="493"/>
      <c r="O77" s="493"/>
      <c r="P77" s="493"/>
      <c r="Q77" s="493"/>
      <c r="R77" s="493"/>
      <c r="S77" s="493"/>
      <c r="T77" s="493"/>
      <c r="U77" s="493"/>
      <c r="V77" s="493"/>
      <c r="W77" s="493"/>
      <c r="X77" s="493"/>
      <c r="Y77" s="493"/>
      <c r="Z77" s="493"/>
      <c r="AA77" s="493"/>
      <c r="AB77" s="493"/>
      <c r="AC77" s="493"/>
      <c r="AD77" s="493"/>
      <c r="AE77" s="493"/>
      <c r="AF77" s="493"/>
      <c r="AG77" s="493"/>
      <c r="AH77" s="493"/>
      <c r="AI77" s="493"/>
      <c r="AJ77" s="493"/>
      <c r="AK77" s="613" t="s">
        <v>139</v>
      </c>
      <c r="AL77" s="487"/>
      <c r="AM77" s="487"/>
      <c r="AN77" s="614"/>
      <c r="AO77" s="136"/>
      <c r="AP77" s="136"/>
      <c r="AQ77" s="136"/>
      <c r="AR77" s="136"/>
      <c r="AS77" s="136"/>
      <c r="AT77" s="136"/>
      <c r="AU77" s="136"/>
      <c r="AV77" s="10"/>
    </row>
    <row r="78" spans="2:48" x14ac:dyDescent="0.2">
      <c r="B78" s="10"/>
      <c r="C78" s="136"/>
      <c r="D78" s="136"/>
      <c r="E78" s="148" t="s">
        <v>91</v>
      </c>
      <c r="F78" s="617"/>
      <c r="G78" s="618"/>
      <c r="H78" s="618"/>
      <c r="I78" s="618"/>
      <c r="J78" s="618"/>
      <c r="K78" s="618"/>
      <c r="L78" s="618"/>
      <c r="M78" s="618"/>
      <c r="N78" s="618"/>
      <c r="O78" s="618"/>
      <c r="P78" s="618"/>
      <c r="Q78" s="618"/>
      <c r="R78" s="618"/>
      <c r="S78" s="618"/>
      <c r="T78" s="618"/>
      <c r="U78" s="618"/>
      <c r="V78" s="618"/>
      <c r="W78" s="618"/>
      <c r="X78" s="618"/>
      <c r="Y78" s="618"/>
      <c r="Z78" s="618"/>
      <c r="AA78" s="618"/>
      <c r="AB78" s="618"/>
      <c r="AC78" s="618"/>
      <c r="AD78" s="618"/>
      <c r="AE78" s="618"/>
      <c r="AF78" s="618"/>
      <c r="AG78" s="618"/>
      <c r="AH78" s="618"/>
      <c r="AI78" s="618"/>
      <c r="AJ78" s="618"/>
      <c r="AK78" s="619"/>
      <c r="AL78" s="619"/>
      <c r="AM78" s="619"/>
      <c r="AN78" s="620"/>
      <c r="AO78" s="136"/>
      <c r="AP78" s="136"/>
      <c r="AQ78" s="136"/>
      <c r="AR78" s="136"/>
      <c r="AS78" s="136"/>
      <c r="AT78" s="136"/>
      <c r="AU78" s="136"/>
      <c r="AV78" s="10"/>
    </row>
    <row r="79" spans="2:48" x14ac:dyDescent="0.2">
      <c r="B79" s="10"/>
      <c r="C79" s="136"/>
      <c r="D79" s="136"/>
      <c r="E79" s="148" t="s">
        <v>92</v>
      </c>
      <c r="F79" s="587"/>
      <c r="G79" s="588"/>
      <c r="H79" s="588"/>
      <c r="I79" s="588"/>
      <c r="J79" s="588"/>
      <c r="K79" s="588"/>
      <c r="L79" s="588"/>
      <c r="M79" s="588"/>
      <c r="N79" s="588"/>
      <c r="O79" s="588"/>
      <c r="P79" s="588"/>
      <c r="Q79" s="588"/>
      <c r="R79" s="588"/>
      <c r="S79" s="588"/>
      <c r="T79" s="588"/>
      <c r="U79" s="588"/>
      <c r="V79" s="588"/>
      <c r="W79" s="588"/>
      <c r="X79" s="588"/>
      <c r="Y79" s="588"/>
      <c r="Z79" s="588"/>
      <c r="AA79" s="588"/>
      <c r="AB79" s="588"/>
      <c r="AC79" s="588"/>
      <c r="AD79" s="588"/>
      <c r="AE79" s="588"/>
      <c r="AF79" s="588"/>
      <c r="AG79" s="588"/>
      <c r="AH79" s="588"/>
      <c r="AI79" s="588"/>
      <c r="AJ79" s="588"/>
      <c r="AK79" s="615"/>
      <c r="AL79" s="615"/>
      <c r="AM79" s="615"/>
      <c r="AN79" s="616"/>
      <c r="AO79" s="136"/>
      <c r="AP79" s="136"/>
      <c r="AQ79" s="136"/>
      <c r="AR79" s="136"/>
      <c r="AS79" s="136"/>
      <c r="AT79" s="136"/>
      <c r="AU79" s="136"/>
      <c r="AV79" s="10"/>
    </row>
    <row r="80" spans="2:48" x14ac:dyDescent="0.2">
      <c r="B80" s="10"/>
      <c r="C80" s="136"/>
      <c r="D80" s="136"/>
      <c r="E80" s="148" t="s">
        <v>93</v>
      </c>
      <c r="F80" s="587"/>
      <c r="G80" s="588"/>
      <c r="H80" s="588"/>
      <c r="I80" s="588"/>
      <c r="J80" s="588"/>
      <c r="K80" s="588"/>
      <c r="L80" s="588"/>
      <c r="M80" s="588"/>
      <c r="N80" s="588"/>
      <c r="O80" s="588"/>
      <c r="P80" s="588"/>
      <c r="Q80" s="588"/>
      <c r="R80" s="588"/>
      <c r="S80" s="588"/>
      <c r="T80" s="588"/>
      <c r="U80" s="588"/>
      <c r="V80" s="588"/>
      <c r="W80" s="588"/>
      <c r="X80" s="588"/>
      <c r="Y80" s="588"/>
      <c r="Z80" s="588"/>
      <c r="AA80" s="588"/>
      <c r="AB80" s="588"/>
      <c r="AC80" s="588"/>
      <c r="AD80" s="588"/>
      <c r="AE80" s="588"/>
      <c r="AF80" s="588"/>
      <c r="AG80" s="588"/>
      <c r="AH80" s="588"/>
      <c r="AI80" s="588"/>
      <c r="AJ80" s="588"/>
      <c r="AK80" s="615"/>
      <c r="AL80" s="615"/>
      <c r="AM80" s="615"/>
      <c r="AN80" s="616"/>
      <c r="AO80" s="136"/>
      <c r="AP80" s="136"/>
      <c r="AQ80" s="136"/>
      <c r="AR80" s="136"/>
      <c r="AS80" s="136"/>
      <c r="AT80" s="136"/>
      <c r="AU80" s="136"/>
      <c r="AV80" s="10"/>
    </row>
    <row r="81" spans="2:48" x14ac:dyDescent="0.2">
      <c r="B81" s="10"/>
      <c r="C81" s="136"/>
      <c r="D81" s="136"/>
      <c r="E81" s="148" t="s">
        <v>94</v>
      </c>
      <c r="F81" s="587"/>
      <c r="G81" s="588"/>
      <c r="H81" s="588"/>
      <c r="I81" s="588"/>
      <c r="J81" s="588"/>
      <c r="K81" s="588"/>
      <c r="L81" s="588"/>
      <c r="M81" s="588"/>
      <c r="N81" s="588"/>
      <c r="O81" s="588"/>
      <c r="P81" s="588"/>
      <c r="Q81" s="588"/>
      <c r="R81" s="588"/>
      <c r="S81" s="588"/>
      <c r="T81" s="588"/>
      <c r="U81" s="588"/>
      <c r="V81" s="588"/>
      <c r="W81" s="588"/>
      <c r="X81" s="588"/>
      <c r="Y81" s="588"/>
      <c r="Z81" s="588"/>
      <c r="AA81" s="588"/>
      <c r="AB81" s="588"/>
      <c r="AC81" s="588"/>
      <c r="AD81" s="588"/>
      <c r="AE81" s="588"/>
      <c r="AF81" s="588"/>
      <c r="AG81" s="588"/>
      <c r="AH81" s="588"/>
      <c r="AI81" s="588"/>
      <c r="AJ81" s="588"/>
      <c r="AK81" s="615"/>
      <c r="AL81" s="615"/>
      <c r="AM81" s="615"/>
      <c r="AN81" s="616"/>
      <c r="AO81" s="136"/>
      <c r="AP81" s="136"/>
      <c r="AQ81" s="136"/>
      <c r="AR81" s="136"/>
      <c r="AS81" s="136"/>
      <c r="AT81" s="136"/>
      <c r="AU81" s="136"/>
      <c r="AV81" s="10"/>
    </row>
    <row r="82" spans="2:48" x14ac:dyDescent="0.2">
      <c r="B82" s="10"/>
      <c r="C82" s="136"/>
      <c r="D82" s="136"/>
      <c r="E82" s="148" t="s">
        <v>95</v>
      </c>
      <c r="F82" s="587"/>
      <c r="G82" s="588"/>
      <c r="H82" s="588"/>
      <c r="I82" s="588"/>
      <c r="J82" s="588"/>
      <c r="K82" s="588"/>
      <c r="L82" s="588"/>
      <c r="M82" s="588"/>
      <c r="N82" s="588"/>
      <c r="O82" s="588"/>
      <c r="P82" s="588"/>
      <c r="Q82" s="588"/>
      <c r="R82" s="588"/>
      <c r="S82" s="588"/>
      <c r="T82" s="588"/>
      <c r="U82" s="588"/>
      <c r="V82" s="588"/>
      <c r="W82" s="588"/>
      <c r="X82" s="588"/>
      <c r="Y82" s="588"/>
      <c r="Z82" s="588"/>
      <c r="AA82" s="588"/>
      <c r="AB82" s="588"/>
      <c r="AC82" s="588"/>
      <c r="AD82" s="588"/>
      <c r="AE82" s="588"/>
      <c r="AF82" s="588"/>
      <c r="AG82" s="588"/>
      <c r="AH82" s="588"/>
      <c r="AI82" s="588"/>
      <c r="AJ82" s="588"/>
      <c r="AK82" s="615"/>
      <c r="AL82" s="615"/>
      <c r="AM82" s="615"/>
      <c r="AN82" s="616"/>
      <c r="AO82" s="136"/>
      <c r="AP82" s="136"/>
      <c r="AQ82" s="136"/>
      <c r="AR82" s="136"/>
      <c r="AS82" s="136"/>
      <c r="AT82" s="136"/>
      <c r="AU82" s="136"/>
      <c r="AV82" s="10"/>
    </row>
    <row r="83" spans="2:48" x14ac:dyDescent="0.2">
      <c r="B83" s="10"/>
      <c r="C83" s="136"/>
      <c r="D83" s="136"/>
      <c r="E83" s="148" t="s">
        <v>96</v>
      </c>
      <c r="F83" s="587"/>
      <c r="G83" s="588"/>
      <c r="H83" s="588"/>
      <c r="I83" s="588"/>
      <c r="J83" s="588"/>
      <c r="K83" s="588"/>
      <c r="L83" s="588"/>
      <c r="M83" s="588"/>
      <c r="N83" s="588"/>
      <c r="O83" s="588"/>
      <c r="P83" s="588"/>
      <c r="Q83" s="588"/>
      <c r="R83" s="588"/>
      <c r="S83" s="588"/>
      <c r="T83" s="588"/>
      <c r="U83" s="588"/>
      <c r="V83" s="588"/>
      <c r="W83" s="588"/>
      <c r="X83" s="588"/>
      <c r="Y83" s="588"/>
      <c r="Z83" s="588"/>
      <c r="AA83" s="588"/>
      <c r="AB83" s="588"/>
      <c r="AC83" s="588"/>
      <c r="AD83" s="588"/>
      <c r="AE83" s="588"/>
      <c r="AF83" s="588"/>
      <c r="AG83" s="588"/>
      <c r="AH83" s="588"/>
      <c r="AI83" s="588"/>
      <c r="AJ83" s="588"/>
      <c r="AK83" s="615"/>
      <c r="AL83" s="615"/>
      <c r="AM83" s="615"/>
      <c r="AN83" s="616"/>
      <c r="AO83" s="136"/>
      <c r="AP83" s="136"/>
      <c r="AQ83" s="136"/>
      <c r="AR83" s="136"/>
      <c r="AS83" s="136"/>
      <c r="AT83" s="136"/>
      <c r="AU83" s="136"/>
      <c r="AV83" s="10"/>
    </row>
    <row r="84" spans="2:48" x14ac:dyDescent="0.2">
      <c r="B84" s="10"/>
      <c r="C84" s="136"/>
      <c r="D84" s="136"/>
      <c r="E84" s="148" t="s">
        <v>97</v>
      </c>
      <c r="F84" s="587"/>
      <c r="G84" s="588"/>
      <c r="H84" s="588"/>
      <c r="I84" s="588"/>
      <c r="J84" s="588"/>
      <c r="K84" s="588"/>
      <c r="L84" s="588"/>
      <c r="M84" s="588"/>
      <c r="N84" s="588"/>
      <c r="O84" s="588"/>
      <c r="P84" s="588"/>
      <c r="Q84" s="588"/>
      <c r="R84" s="588"/>
      <c r="S84" s="588"/>
      <c r="T84" s="588"/>
      <c r="U84" s="588"/>
      <c r="V84" s="588"/>
      <c r="W84" s="588"/>
      <c r="X84" s="588"/>
      <c r="Y84" s="588"/>
      <c r="Z84" s="588"/>
      <c r="AA84" s="588"/>
      <c r="AB84" s="588"/>
      <c r="AC84" s="588"/>
      <c r="AD84" s="588"/>
      <c r="AE84" s="588"/>
      <c r="AF84" s="588"/>
      <c r="AG84" s="588"/>
      <c r="AH84" s="588"/>
      <c r="AI84" s="588"/>
      <c r="AJ84" s="588"/>
      <c r="AK84" s="615"/>
      <c r="AL84" s="615"/>
      <c r="AM84" s="615"/>
      <c r="AN84" s="616"/>
      <c r="AO84" s="136"/>
      <c r="AP84" s="136"/>
      <c r="AQ84" s="136"/>
      <c r="AR84" s="136"/>
      <c r="AS84" s="136"/>
      <c r="AT84" s="136"/>
      <c r="AU84" s="136"/>
      <c r="AV84" s="10"/>
    </row>
    <row r="85" spans="2:48" ht="13.5" thickBot="1" x14ac:dyDescent="0.25">
      <c r="B85" s="10"/>
      <c r="C85" s="136"/>
      <c r="D85" s="136"/>
      <c r="E85" s="148" t="s">
        <v>98</v>
      </c>
      <c r="F85" s="598"/>
      <c r="G85" s="599"/>
      <c r="H85" s="599"/>
      <c r="I85" s="599"/>
      <c r="J85" s="599"/>
      <c r="K85" s="599"/>
      <c r="L85" s="599"/>
      <c r="M85" s="599"/>
      <c r="N85" s="599"/>
      <c r="O85" s="599"/>
      <c r="P85" s="599"/>
      <c r="Q85" s="599"/>
      <c r="R85" s="599"/>
      <c r="S85" s="599"/>
      <c r="T85" s="599"/>
      <c r="U85" s="599"/>
      <c r="V85" s="599"/>
      <c r="W85" s="599"/>
      <c r="X85" s="599"/>
      <c r="Y85" s="599"/>
      <c r="Z85" s="599"/>
      <c r="AA85" s="599"/>
      <c r="AB85" s="599"/>
      <c r="AC85" s="599"/>
      <c r="AD85" s="599"/>
      <c r="AE85" s="599"/>
      <c r="AF85" s="599"/>
      <c r="AG85" s="599"/>
      <c r="AH85" s="599"/>
      <c r="AI85" s="599"/>
      <c r="AJ85" s="599"/>
      <c r="AK85" s="621"/>
      <c r="AL85" s="621"/>
      <c r="AM85" s="621"/>
      <c r="AN85" s="622"/>
      <c r="AO85" s="136"/>
      <c r="AP85" s="136"/>
      <c r="AQ85" s="136"/>
      <c r="AR85" s="136"/>
      <c r="AS85" s="136"/>
      <c r="AT85" s="136"/>
      <c r="AU85" s="136"/>
      <c r="AV85" s="10"/>
    </row>
    <row r="86" spans="2:48" x14ac:dyDescent="0.2">
      <c r="B86" s="10"/>
      <c r="C86" s="136"/>
      <c r="D86" s="136"/>
      <c r="E86" s="136"/>
      <c r="F86" s="136" t="s">
        <v>144</v>
      </c>
      <c r="G86" s="136"/>
      <c r="H86" s="136"/>
      <c r="I86" s="136"/>
      <c r="J86" s="136"/>
      <c r="K86" s="136"/>
      <c r="L86" s="136"/>
      <c r="M86" s="13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6"/>
      <c r="AN86" s="156"/>
      <c r="AO86" s="136"/>
      <c r="AP86" s="775">
        <f>SUM(AK69:AN76)</f>
        <v>0</v>
      </c>
      <c r="AQ86" s="776"/>
      <c r="AR86" s="776"/>
      <c r="AS86" s="776"/>
      <c r="AT86" s="777"/>
      <c r="AU86" s="136"/>
      <c r="AV86" s="10"/>
    </row>
    <row r="87" spans="2:48" x14ac:dyDescent="0.2">
      <c r="B87" s="10"/>
      <c r="C87" s="136"/>
      <c r="D87" s="136"/>
      <c r="E87" s="136"/>
      <c r="F87" s="136" t="s">
        <v>145</v>
      </c>
      <c r="G87" s="136"/>
      <c r="H87" s="136"/>
      <c r="I87" s="136"/>
      <c r="J87" s="136"/>
      <c r="K87" s="136"/>
      <c r="L87" s="136"/>
      <c r="M87" s="136"/>
      <c r="N87" s="155"/>
      <c r="O87" s="155"/>
      <c r="P87" s="155"/>
      <c r="Q87" s="155"/>
      <c r="R87" s="155"/>
      <c r="S87" s="155"/>
      <c r="T87" s="155"/>
      <c r="U87" s="155"/>
      <c r="V87" s="155"/>
      <c r="W87" s="155"/>
      <c r="X87" s="155"/>
      <c r="Y87" s="155"/>
      <c r="Z87" s="155"/>
      <c r="AA87" s="155"/>
      <c r="AB87" s="155"/>
      <c r="AC87" s="155"/>
      <c r="AD87" s="155"/>
      <c r="AE87" s="155"/>
      <c r="AF87" s="155"/>
      <c r="AG87" s="155"/>
      <c r="AH87" s="155"/>
      <c r="AI87" s="155"/>
      <c r="AJ87" s="155"/>
      <c r="AK87" s="155"/>
      <c r="AL87" s="155"/>
      <c r="AM87" s="155"/>
      <c r="AN87" s="155"/>
      <c r="AO87" s="136"/>
      <c r="AP87" s="775">
        <f>SUM(AK78:AN85)</f>
        <v>0</v>
      </c>
      <c r="AQ87" s="776"/>
      <c r="AR87" s="776"/>
      <c r="AS87" s="776"/>
      <c r="AT87" s="777"/>
      <c r="AU87" s="136"/>
      <c r="AV87" s="10"/>
    </row>
    <row r="88" spans="2:48" ht="13.5" thickBot="1" x14ac:dyDescent="0.25">
      <c r="B88" s="10"/>
      <c r="C88" s="136"/>
      <c r="D88" s="136"/>
      <c r="E88" s="136"/>
      <c r="F88" s="136"/>
      <c r="G88" s="136"/>
      <c r="H88" s="136"/>
      <c r="I88" s="136"/>
      <c r="J88" s="136"/>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6"/>
      <c r="AN88" s="136"/>
      <c r="AO88" s="136"/>
      <c r="AP88" s="136"/>
      <c r="AQ88" s="136"/>
      <c r="AR88" s="136"/>
      <c r="AS88" s="136"/>
      <c r="AT88" s="136"/>
      <c r="AU88" s="136"/>
      <c r="AV88" s="10"/>
    </row>
    <row r="89" spans="2:48" ht="13.5" customHeight="1" thickBot="1" x14ac:dyDescent="0.25">
      <c r="B89" s="10"/>
      <c r="C89" s="136"/>
      <c r="D89" s="136"/>
      <c r="E89" s="136"/>
      <c r="F89" s="567" t="s">
        <v>327</v>
      </c>
      <c r="G89" s="493"/>
      <c r="H89" s="493"/>
      <c r="I89" s="493"/>
      <c r="J89" s="493"/>
      <c r="K89" s="493"/>
      <c r="L89" s="493"/>
      <c r="M89" s="493"/>
      <c r="N89" s="493"/>
      <c r="O89" s="493"/>
      <c r="P89" s="493"/>
      <c r="Q89" s="493"/>
      <c r="R89" s="493"/>
      <c r="S89" s="493"/>
      <c r="T89" s="493"/>
      <c r="U89" s="493"/>
      <c r="V89" s="493"/>
      <c r="W89" s="493"/>
      <c r="X89" s="493"/>
      <c r="Y89" s="493"/>
      <c r="Z89" s="493"/>
      <c r="AA89" s="493"/>
      <c r="AB89" s="493"/>
      <c r="AC89" s="493"/>
      <c r="AD89" s="493"/>
      <c r="AE89" s="493"/>
      <c r="AF89" s="493"/>
      <c r="AG89" s="493"/>
      <c r="AH89" s="493"/>
      <c r="AI89" s="493"/>
      <c r="AJ89" s="493"/>
      <c r="AK89" s="613" t="s">
        <v>139</v>
      </c>
      <c r="AL89" s="487"/>
      <c r="AM89" s="487"/>
      <c r="AN89" s="614"/>
      <c r="AO89" s="136"/>
      <c r="AP89" s="136"/>
      <c r="AQ89" s="136"/>
      <c r="AR89" s="136"/>
      <c r="AS89" s="136"/>
      <c r="AT89" s="136"/>
      <c r="AU89" s="136"/>
      <c r="AV89" s="10"/>
    </row>
    <row r="90" spans="2:48" x14ac:dyDescent="0.2">
      <c r="B90" s="10"/>
      <c r="C90" s="136"/>
      <c r="D90" s="136"/>
      <c r="E90" s="148" t="s">
        <v>91</v>
      </c>
      <c r="F90" s="686" t="s">
        <v>277</v>
      </c>
      <c r="G90" s="687"/>
      <c r="H90" s="687"/>
      <c r="I90" s="687"/>
      <c r="J90" s="687"/>
      <c r="K90" s="687"/>
      <c r="L90" s="436"/>
      <c r="M90" s="690"/>
      <c r="N90" s="691"/>
      <c r="O90" s="691"/>
      <c r="P90" s="691"/>
      <c r="Q90" s="691"/>
      <c r="R90" s="691"/>
      <c r="S90" s="691"/>
      <c r="T90" s="691"/>
      <c r="U90" s="691"/>
      <c r="V90" s="691"/>
      <c r="W90" s="691"/>
      <c r="X90" s="691"/>
      <c r="Y90" s="691"/>
      <c r="Z90" s="691"/>
      <c r="AA90" s="691"/>
      <c r="AB90" s="691"/>
      <c r="AC90" s="691"/>
      <c r="AD90" s="691"/>
      <c r="AE90" s="691"/>
      <c r="AF90" s="691"/>
      <c r="AG90" s="691"/>
      <c r="AH90" s="691"/>
      <c r="AI90" s="691"/>
      <c r="AJ90" s="692"/>
      <c r="AK90" s="626"/>
      <c r="AL90" s="626"/>
      <c r="AM90" s="626"/>
      <c r="AN90" s="627"/>
      <c r="AO90" s="136"/>
      <c r="AP90" s="136"/>
      <c r="AQ90" s="136"/>
      <c r="AR90" s="136"/>
      <c r="AS90" s="136"/>
      <c r="AT90" s="136"/>
      <c r="AU90" s="136"/>
      <c r="AV90" s="10"/>
    </row>
    <row r="91" spans="2:48" x14ac:dyDescent="0.2">
      <c r="B91" s="10"/>
      <c r="C91" s="136"/>
      <c r="D91" s="136"/>
      <c r="E91" s="148" t="s">
        <v>92</v>
      </c>
      <c r="F91" s="688" t="s">
        <v>157</v>
      </c>
      <c r="G91" s="689"/>
      <c r="H91" s="689"/>
      <c r="I91" s="689"/>
      <c r="J91" s="689"/>
      <c r="K91" s="689"/>
      <c r="L91" s="638"/>
      <c r="M91" s="693"/>
      <c r="N91" s="634"/>
      <c r="O91" s="634"/>
      <c r="P91" s="634"/>
      <c r="Q91" s="634"/>
      <c r="R91" s="634"/>
      <c r="S91" s="634"/>
      <c r="T91" s="634"/>
      <c r="U91" s="634"/>
      <c r="V91" s="634"/>
      <c r="W91" s="634"/>
      <c r="X91" s="634"/>
      <c r="Y91" s="634"/>
      <c r="Z91" s="634"/>
      <c r="AA91" s="634"/>
      <c r="AB91" s="634"/>
      <c r="AC91" s="634"/>
      <c r="AD91" s="634"/>
      <c r="AE91" s="634"/>
      <c r="AF91" s="634"/>
      <c r="AG91" s="634"/>
      <c r="AH91" s="634"/>
      <c r="AI91" s="634"/>
      <c r="AJ91" s="635"/>
      <c r="AK91" s="615"/>
      <c r="AL91" s="615"/>
      <c r="AM91" s="615"/>
      <c r="AN91" s="616"/>
      <c r="AO91" s="136"/>
      <c r="AP91" s="136"/>
      <c r="AQ91" s="136"/>
      <c r="AR91" s="136"/>
      <c r="AS91" s="136"/>
      <c r="AT91" s="136"/>
      <c r="AU91" s="136"/>
      <c r="AV91" s="10"/>
    </row>
    <row r="92" spans="2:48" x14ac:dyDescent="0.2">
      <c r="B92" s="10"/>
      <c r="C92" s="136"/>
      <c r="D92" s="136"/>
      <c r="E92" s="148" t="s">
        <v>93</v>
      </c>
      <c r="F92" s="628" t="s">
        <v>521</v>
      </c>
      <c r="G92" s="440"/>
      <c r="H92" s="440"/>
      <c r="I92" s="440"/>
      <c r="J92" s="440"/>
      <c r="K92" s="440"/>
      <c r="L92" s="441"/>
      <c r="M92" s="633"/>
      <c r="N92" s="634"/>
      <c r="O92" s="634"/>
      <c r="P92" s="634"/>
      <c r="Q92" s="634"/>
      <c r="R92" s="634"/>
      <c r="S92" s="634"/>
      <c r="T92" s="634"/>
      <c r="U92" s="634"/>
      <c r="V92" s="634"/>
      <c r="W92" s="634"/>
      <c r="X92" s="634"/>
      <c r="Y92" s="634"/>
      <c r="Z92" s="634"/>
      <c r="AA92" s="634"/>
      <c r="AB92" s="634"/>
      <c r="AC92" s="634"/>
      <c r="AD92" s="634"/>
      <c r="AE92" s="634"/>
      <c r="AF92" s="634"/>
      <c r="AG92" s="634"/>
      <c r="AH92" s="634"/>
      <c r="AI92" s="634"/>
      <c r="AJ92" s="635"/>
      <c r="AK92" s="615"/>
      <c r="AL92" s="615"/>
      <c r="AM92" s="615"/>
      <c r="AN92" s="616"/>
      <c r="AO92" s="136"/>
      <c r="AP92" s="136"/>
      <c r="AQ92" s="136"/>
      <c r="AR92" s="136"/>
      <c r="AS92" s="136"/>
      <c r="AT92" s="136"/>
      <c r="AU92" s="136"/>
      <c r="AV92" s="10"/>
    </row>
    <row r="93" spans="2:48" x14ac:dyDescent="0.2">
      <c r="B93" s="10"/>
      <c r="C93" s="136"/>
      <c r="D93" s="136"/>
      <c r="E93" s="148" t="s">
        <v>94</v>
      </c>
      <c r="F93" s="629"/>
      <c r="G93" s="630"/>
      <c r="H93" s="630"/>
      <c r="I93" s="630"/>
      <c r="J93" s="630"/>
      <c r="K93" s="630"/>
      <c r="L93" s="631"/>
      <c r="M93" s="633"/>
      <c r="N93" s="634"/>
      <c r="O93" s="634"/>
      <c r="P93" s="634"/>
      <c r="Q93" s="634"/>
      <c r="R93" s="634"/>
      <c r="S93" s="634"/>
      <c r="T93" s="634"/>
      <c r="U93" s="634"/>
      <c r="V93" s="634"/>
      <c r="W93" s="634"/>
      <c r="X93" s="634"/>
      <c r="Y93" s="634"/>
      <c r="Z93" s="634"/>
      <c r="AA93" s="634"/>
      <c r="AB93" s="634"/>
      <c r="AC93" s="634"/>
      <c r="AD93" s="634"/>
      <c r="AE93" s="634"/>
      <c r="AF93" s="634"/>
      <c r="AG93" s="634"/>
      <c r="AH93" s="634"/>
      <c r="AI93" s="634"/>
      <c r="AJ93" s="635"/>
      <c r="AK93" s="615"/>
      <c r="AL93" s="615"/>
      <c r="AM93" s="615"/>
      <c r="AN93" s="616"/>
      <c r="AO93" s="136"/>
      <c r="AP93" s="136"/>
      <c r="AQ93" s="136"/>
      <c r="AR93" s="136"/>
      <c r="AS93" s="136"/>
      <c r="AT93" s="136"/>
      <c r="AU93" s="136"/>
      <c r="AV93" s="10"/>
    </row>
    <row r="94" spans="2:48" x14ac:dyDescent="0.2">
      <c r="B94" s="10"/>
      <c r="C94" s="136"/>
      <c r="D94" s="136"/>
      <c r="E94" s="148" t="s">
        <v>95</v>
      </c>
      <c r="F94" s="629"/>
      <c r="G94" s="630"/>
      <c r="H94" s="630"/>
      <c r="I94" s="630"/>
      <c r="J94" s="630"/>
      <c r="K94" s="630"/>
      <c r="L94" s="631"/>
      <c r="M94" s="633"/>
      <c r="N94" s="634"/>
      <c r="O94" s="634"/>
      <c r="P94" s="634"/>
      <c r="Q94" s="634"/>
      <c r="R94" s="634"/>
      <c r="S94" s="634"/>
      <c r="T94" s="634"/>
      <c r="U94" s="634"/>
      <c r="V94" s="634"/>
      <c r="W94" s="634"/>
      <c r="X94" s="634"/>
      <c r="Y94" s="634"/>
      <c r="Z94" s="634"/>
      <c r="AA94" s="634"/>
      <c r="AB94" s="634"/>
      <c r="AC94" s="634"/>
      <c r="AD94" s="634"/>
      <c r="AE94" s="634"/>
      <c r="AF94" s="634"/>
      <c r="AG94" s="634"/>
      <c r="AH94" s="634"/>
      <c r="AI94" s="634"/>
      <c r="AJ94" s="635"/>
      <c r="AK94" s="615"/>
      <c r="AL94" s="615"/>
      <c r="AM94" s="615"/>
      <c r="AN94" s="616"/>
      <c r="AO94" s="136"/>
      <c r="AP94" s="136"/>
      <c r="AQ94" s="136"/>
      <c r="AR94" s="136"/>
      <c r="AS94" s="136"/>
      <c r="AT94" s="136"/>
      <c r="AU94" s="136"/>
      <c r="AV94" s="10"/>
    </row>
    <row r="95" spans="2:48" x14ac:dyDescent="0.2">
      <c r="B95" s="10"/>
      <c r="C95" s="136"/>
      <c r="D95" s="136"/>
      <c r="E95" s="148" t="s">
        <v>96</v>
      </c>
      <c r="F95" s="629"/>
      <c r="G95" s="630"/>
      <c r="H95" s="630"/>
      <c r="I95" s="630"/>
      <c r="J95" s="630"/>
      <c r="K95" s="630"/>
      <c r="L95" s="631"/>
      <c r="M95" s="633"/>
      <c r="N95" s="634"/>
      <c r="O95" s="634"/>
      <c r="P95" s="634"/>
      <c r="Q95" s="634"/>
      <c r="R95" s="634"/>
      <c r="S95" s="634"/>
      <c r="T95" s="634"/>
      <c r="U95" s="634"/>
      <c r="V95" s="634"/>
      <c r="W95" s="634"/>
      <c r="X95" s="634"/>
      <c r="Y95" s="634"/>
      <c r="Z95" s="634"/>
      <c r="AA95" s="634"/>
      <c r="AB95" s="634"/>
      <c r="AC95" s="634"/>
      <c r="AD95" s="634"/>
      <c r="AE95" s="634"/>
      <c r="AF95" s="634"/>
      <c r="AG95" s="634"/>
      <c r="AH95" s="634"/>
      <c r="AI95" s="634"/>
      <c r="AJ95" s="635"/>
      <c r="AK95" s="615"/>
      <c r="AL95" s="615"/>
      <c r="AM95" s="615"/>
      <c r="AN95" s="616"/>
      <c r="AO95" s="136"/>
      <c r="AP95" s="136"/>
      <c r="AQ95" s="136"/>
      <c r="AR95" s="136"/>
      <c r="AS95" s="136"/>
      <c r="AT95" s="136"/>
      <c r="AU95" s="136"/>
      <c r="AV95" s="10"/>
    </row>
    <row r="96" spans="2:48" x14ac:dyDescent="0.2">
      <c r="B96" s="10"/>
      <c r="C96" s="136"/>
      <c r="D96" s="136"/>
      <c r="E96" s="148" t="s">
        <v>97</v>
      </c>
      <c r="F96" s="629"/>
      <c r="G96" s="630"/>
      <c r="H96" s="630"/>
      <c r="I96" s="630"/>
      <c r="J96" s="630"/>
      <c r="K96" s="630"/>
      <c r="L96" s="631"/>
      <c r="M96" s="633"/>
      <c r="N96" s="634"/>
      <c r="O96" s="634"/>
      <c r="P96" s="634"/>
      <c r="Q96" s="634"/>
      <c r="R96" s="634"/>
      <c r="S96" s="634"/>
      <c r="T96" s="634"/>
      <c r="U96" s="634"/>
      <c r="V96" s="634"/>
      <c r="W96" s="634"/>
      <c r="X96" s="634"/>
      <c r="Y96" s="634"/>
      <c r="Z96" s="634"/>
      <c r="AA96" s="634"/>
      <c r="AB96" s="634"/>
      <c r="AC96" s="634"/>
      <c r="AD96" s="634"/>
      <c r="AE96" s="634"/>
      <c r="AF96" s="634"/>
      <c r="AG96" s="634"/>
      <c r="AH96" s="634"/>
      <c r="AI96" s="634"/>
      <c r="AJ96" s="635"/>
      <c r="AK96" s="615"/>
      <c r="AL96" s="615"/>
      <c r="AM96" s="615"/>
      <c r="AN96" s="616"/>
      <c r="AO96" s="136"/>
      <c r="AP96" s="136"/>
      <c r="AQ96" s="136"/>
      <c r="AR96" s="136"/>
      <c r="AS96" s="136"/>
      <c r="AT96" s="136"/>
      <c r="AU96" s="136"/>
      <c r="AV96" s="10"/>
    </row>
    <row r="97" spans="2:48" x14ac:dyDescent="0.2">
      <c r="B97" s="10"/>
      <c r="C97" s="136"/>
      <c r="D97" s="136"/>
      <c r="E97" s="148" t="s">
        <v>98</v>
      </c>
      <c r="F97" s="629"/>
      <c r="G97" s="630"/>
      <c r="H97" s="630"/>
      <c r="I97" s="630"/>
      <c r="J97" s="630"/>
      <c r="K97" s="630"/>
      <c r="L97" s="631"/>
      <c r="M97" s="633"/>
      <c r="N97" s="634"/>
      <c r="O97" s="634"/>
      <c r="P97" s="634"/>
      <c r="Q97" s="634"/>
      <c r="R97" s="634"/>
      <c r="S97" s="634"/>
      <c r="T97" s="634"/>
      <c r="U97" s="634"/>
      <c r="V97" s="634"/>
      <c r="W97" s="634"/>
      <c r="X97" s="634"/>
      <c r="Y97" s="634"/>
      <c r="Z97" s="634"/>
      <c r="AA97" s="634"/>
      <c r="AB97" s="634"/>
      <c r="AC97" s="634"/>
      <c r="AD97" s="634"/>
      <c r="AE97" s="634"/>
      <c r="AF97" s="634"/>
      <c r="AG97" s="634"/>
      <c r="AH97" s="634"/>
      <c r="AI97" s="634"/>
      <c r="AJ97" s="635"/>
      <c r="AK97" s="615"/>
      <c r="AL97" s="615"/>
      <c r="AM97" s="615"/>
      <c r="AN97" s="616"/>
      <c r="AO97" s="136"/>
      <c r="AP97" s="136"/>
      <c r="AQ97" s="136"/>
      <c r="AR97" s="136"/>
      <c r="AS97" s="136"/>
      <c r="AT97" s="136"/>
      <c r="AU97" s="136"/>
      <c r="AV97" s="10"/>
    </row>
    <row r="98" spans="2:48" x14ac:dyDescent="0.2">
      <c r="B98" s="10"/>
      <c r="C98" s="136"/>
      <c r="D98" s="136"/>
      <c r="E98" s="148" t="s">
        <v>99</v>
      </c>
      <c r="F98" s="629"/>
      <c r="G98" s="630"/>
      <c r="H98" s="630"/>
      <c r="I98" s="630"/>
      <c r="J98" s="630"/>
      <c r="K98" s="630"/>
      <c r="L98" s="631"/>
      <c r="M98" s="633"/>
      <c r="N98" s="634"/>
      <c r="O98" s="634"/>
      <c r="P98" s="634"/>
      <c r="Q98" s="634"/>
      <c r="R98" s="634"/>
      <c r="S98" s="634"/>
      <c r="T98" s="634"/>
      <c r="U98" s="634"/>
      <c r="V98" s="634"/>
      <c r="W98" s="634"/>
      <c r="X98" s="634"/>
      <c r="Y98" s="634"/>
      <c r="Z98" s="634"/>
      <c r="AA98" s="634"/>
      <c r="AB98" s="634"/>
      <c r="AC98" s="634"/>
      <c r="AD98" s="634"/>
      <c r="AE98" s="634"/>
      <c r="AF98" s="634"/>
      <c r="AG98" s="634"/>
      <c r="AH98" s="634"/>
      <c r="AI98" s="634"/>
      <c r="AJ98" s="635"/>
      <c r="AK98" s="615"/>
      <c r="AL98" s="615"/>
      <c r="AM98" s="615"/>
      <c r="AN98" s="616"/>
      <c r="AO98" s="136"/>
      <c r="AP98" s="136"/>
      <c r="AQ98" s="136"/>
      <c r="AR98" s="136"/>
      <c r="AS98" s="136"/>
      <c r="AT98" s="136"/>
      <c r="AU98" s="136"/>
      <c r="AV98" s="10"/>
    </row>
    <row r="99" spans="2:48" ht="13.5" thickBot="1" x14ac:dyDescent="0.25">
      <c r="B99" s="10"/>
      <c r="C99" s="136"/>
      <c r="D99" s="136"/>
      <c r="E99" s="148" t="s">
        <v>141</v>
      </c>
      <c r="F99" s="632"/>
      <c r="G99" s="443"/>
      <c r="H99" s="443"/>
      <c r="I99" s="443"/>
      <c r="J99" s="443"/>
      <c r="K99" s="443"/>
      <c r="L99" s="444"/>
      <c r="M99" s="653"/>
      <c r="N99" s="654"/>
      <c r="O99" s="654"/>
      <c r="P99" s="654"/>
      <c r="Q99" s="654"/>
      <c r="R99" s="654"/>
      <c r="S99" s="654"/>
      <c r="T99" s="654"/>
      <c r="U99" s="654"/>
      <c r="V99" s="654"/>
      <c r="W99" s="654"/>
      <c r="X99" s="654"/>
      <c r="Y99" s="654"/>
      <c r="Z99" s="654"/>
      <c r="AA99" s="654"/>
      <c r="AB99" s="654"/>
      <c r="AC99" s="654"/>
      <c r="AD99" s="654"/>
      <c r="AE99" s="654"/>
      <c r="AF99" s="654"/>
      <c r="AG99" s="654"/>
      <c r="AH99" s="654"/>
      <c r="AI99" s="654"/>
      <c r="AJ99" s="655"/>
      <c r="AK99" s="621"/>
      <c r="AL99" s="621"/>
      <c r="AM99" s="621"/>
      <c r="AN99" s="622"/>
      <c r="AO99" s="136"/>
      <c r="AP99" s="136"/>
      <c r="AQ99" s="136"/>
      <c r="AR99" s="136"/>
      <c r="AS99" s="136"/>
      <c r="AT99" s="136"/>
      <c r="AU99" s="136"/>
      <c r="AV99" s="10"/>
    </row>
    <row r="100" spans="2:48" x14ac:dyDescent="0.2">
      <c r="B100" s="10"/>
      <c r="C100" s="136"/>
      <c r="D100" s="136"/>
      <c r="E100" s="136"/>
      <c r="F100" s="136" t="s">
        <v>146</v>
      </c>
      <c r="G100" s="136"/>
      <c r="H100" s="136"/>
      <c r="I100" s="136"/>
      <c r="J100" s="136"/>
      <c r="K100" s="136"/>
      <c r="L100" s="136"/>
      <c r="M100" s="136"/>
      <c r="N100" s="156"/>
      <c r="O100" s="156"/>
      <c r="P100" s="156"/>
      <c r="Q100" s="156"/>
      <c r="R100" s="156"/>
      <c r="S100" s="156"/>
      <c r="T100" s="156"/>
      <c r="U100" s="156"/>
      <c r="V100" s="156"/>
      <c r="W100" s="156"/>
      <c r="X100" s="156"/>
      <c r="Y100" s="156"/>
      <c r="Z100" s="156"/>
      <c r="AA100" s="156"/>
      <c r="AB100" s="156"/>
      <c r="AC100" s="156"/>
      <c r="AD100" s="156"/>
      <c r="AE100" s="156"/>
      <c r="AF100" s="156"/>
      <c r="AG100" s="156"/>
      <c r="AH100" s="156"/>
      <c r="AI100" s="156"/>
      <c r="AJ100" s="156"/>
      <c r="AK100" s="156"/>
      <c r="AL100" s="156"/>
      <c r="AM100" s="156"/>
      <c r="AN100" s="156"/>
      <c r="AO100" s="136"/>
      <c r="AP100" s="775">
        <f>SUM(AK90:AN99)</f>
        <v>0</v>
      </c>
      <c r="AQ100" s="776"/>
      <c r="AR100" s="776"/>
      <c r="AS100" s="776"/>
      <c r="AT100" s="777"/>
      <c r="AU100" s="136"/>
      <c r="AV100" s="10"/>
    </row>
    <row r="101" spans="2:48" ht="13.5" thickBot="1" x14ac:dyDescent="0.25">
      <c r="B101" s="10"/>
      <c r="C101" s="136"/>
      <c r="D101" s="136"/>
      <c r="E101" s="136"/>
      <c r="F101" s="136"/>
      <c r="G101" s="136"/>
      <c r="H101" s="136"/>
      <c r="I101" s="136"/>
      <c r="J101" s="136"/>
      <c r="K101" s="136"/>
      <c r="L101" s="136"/>
      <c r="M101" s="136"/>
      <c r="N101" s="136"/>
      <c r="O101" s="136"/>
      <c r="P101" s="136"/>
      <c r="Q101" s="136"/>
      <c r="R101" s="136"/>
      <c r="S101" s="136"/>
      <c r="T101" s="136"/>
      <c r="U101" s="136"/>
      <c r="V101" s="136"/>
      <c r="W101" s="136"/>
      <c r="X101" s="136"/>
      <c r="Y101" s="136"/>
      <c r="Z101" s="136"/>
      <c r="AA101" s="136"/>
      <c r="AB101" s="136"/>
      <c r="AC101" s="136"/>
      <c r="AD101" s="136"/>
      <c r="AE101" s="136"/>
      <c r="AF101" s="136"/>
      <c r="AG101" s="136"/>
      <c r="AH101" s="136"/>
      <c r="AI101" s="136"/>
      <c r="AJ101" s="136"/>
      <c r="AK101" s="136"/>
      <c r="AL101" s="136"/>
      <c r="AM101" s="136"/>
      <c r="AN101" s="136"/>
      <c r="AO101" s="136"/>
      <c r="AP101" s="136"/>
      <c r="AQ101" s="136"/>
      <c r="AR101" s="136"/>
      <c r="AS101" s="136"/>
      <c r="AT101" s="136"/>
      <c r="AU101" s="136"/>
      <c r="AV101" s="10"/>
    </row>
    <row r="102" spans="2:48" ht="13.5" customHeight="1" thickBot="1" x14ac:dyDescent="0.25">
      <c r="B102" s="10"/>
      <c r="C102" s="136"/>
      <c r="D102" s="136"/>
      <c r="E102" s="136"/>
      <c r="F102" s="567" t="s">
        <v>170</v>
      </c>
      <c r="G102" s="493"/>
      <c r="H102" s="493"/>
      <c r="I102" s="493"/>
      <c r="J102" s="493"/>
      <c r="K102" s="493"/>
      <c r="L102" s="493"/>
      <c r="M102" s="493"/>
      <c r="N102" s="493"/>
      <c r="O102" s="493"/>
      <c r="P102" s="493"/>
      <c r="Q102" s="493"/>
      <c r="R102" s="493"/>
      <c r="S102" s="493"/>
      <c r="T102" s="493"/>
      <c r="U102" s="493"/>
      <c r="V102" s="493"/>
      <c r="W102" s="493"/>
      <c r="X102" s="493"/>
      <c r="Y102" s="493"/>
      <c r="Z102" s="493"/>
      <c r="AA102" s="493"/>
      <c r="AB102" s="493"/>
      <c r="AC102" s="493"/>
      <c r="AD102" s="493"/>
      <c r="AE102" s="493"/>
      <c r="AF102" s="493"/>
      <c r="AG102" s="493" t="s">
        <v>216</v>
      </c>
      <c r="AH102" s="493"/>
      <c r="AI102" s="493"/>
      <c r="AJ102" s="493"/>
      <c r="AK102" s="613" t="s">
        <v>139</v>
      </c>
      <c r="AL102" s="487"/>
      <c r="AM102" s="487"/>
      <c r="AN102" s="614"/>
      <c r="AO102" s="136"/>
      <c r="AP102" s="136"/>
      <c r="AQ102" s="136"/>
      <c r="AR102" s="136"/>
      <c r="AS102" s="136"/>
      <c r="AT102" s="136"/>
      <c r="AU102" s="136"/>
      <c r="AV102" s="10"/>
    </row>
    <row r="103" spans="2:48" x14ac:dyDescent="0.2">
      <c r="B103" s="10"/>
      <c r="C103" s="136"/>
      <c r="D103" s="136"/>
      <c r="E103" s="148" t="s">
        <v>91</v>
      </c>
      <c r="F103" s="659">
        <f>'Budget Period 1'!F103</f>
        <v>0</v>
      </c>
      <c r="G103" s="660"/>
      <c r="H103" s="660"/>
      <c r="I103" s="660"/>
      <c r="J103" s="660"/>
      <c r="K103" s="660"/>
      <c r="L103" s="660"/>
      <c r="M103" s="660"/>
      <c r="N103" s="660"/>
      <c r="O103" s="660"/>
      <c r="P103" s="660"/>
      <c r="Q103" s="660"/>
      <c r="R103" s="660"/>
      <c r="S103" s="660"/>
      <c r="T103" s="660"/>
      <c r="U103" s="660"/>
      <c r="V103" s="660"/>
      <c r="W103" s="660"/>
      <c r="X103" s="660"/>
      <c r="Y103" s="660"/>
      <c r="Z103" s="660"/>
      <c r="AA103" s="660"/>
      <c r="AB103" s="660"/>
      <c r="AC103" s="660"/>
      <c r="AD103" s="660"/>
      <c r="AE103" s="660"/>
      <c r="AF103" s="660"/>
      <c r="AG103" s="594">
        <f>Data_Subaward_Y1_1 + Data_Subaward_Y2_1 + Data_Subaward_Y3_1 + Data_Subaward_Y4_1 + Data_Subaward_Y5_1</f>
        <v>0</v>
      </c>
      <c r="AH103" s="594"/>
      <c r="AI103" s="594"/>
      <c r="AJ103" s="594"/>
      <c r="AK103" s="626"/>
      <c r="AL103" s="626"/>
      <c r="AM103" s="626"/>
      <c r="AN103" s="627"/>
      <c r="AO103" s="136"/>
      <c r="AP103" s="136"/>
      <c r="AQ103" s="136"/>
      <c r="AR103" s="136"/>
      <c r="AS103" s="136"/>
      <c r="AT103" s="136"/>
      <c r="AU103" s="136"/>
      <c r="AV103" s="10"/>
    </row>
    <row r="104" spans="2:48" x14ac:dyDescent="0.2">
      <c r="B104" s="10"/>
      <c r="C104" s="136"/>
      <c r="D104" s="136"/>
      <c r="E104" s="148" t="s">
        <v>92</v>
      </c>
      <c r="F104" s="658">
        <f>'Budget Period 1'!F104</f>
        <v>0</v>
      </c>
      <c r="G104" s="639"/>
      <c r="H104" s="639"/>
      <c r="I104" s="639"/>
      <c r="J104" s="639"/>
      <c r="K104" s="639"/>
      <c r="L104" s="639"/>
      <c r="M104" s="639"/>
      <c r="N104" s="639"/>
      <c r="O104" s="639"/>
      <c r="P104" s="639"/>
      <c r="Q104" s="639"/>
      <c r="R104" s="639"/>
      <c r="S104" s="639"/>
      <c r="T104" s="639"/>
      <c r="U104" s="639"/>
      <c r="V104" s="639"/>
      <c r="W104" s="639"/>
      <c r="X104" s="639"/>
      <c r="Y104" s="639"/>
      <c r="Z104" s="639"/>
      <c r="AA104" s="639"/>
      <c r="AB104" s="639"/>
      <c r="AC104" s="639"/>
      <c r="AD104" s="639"/>
      <c r="AE104" s="639"/>
      <c r="AF104" s="639"/>
      <c r="AG104" s="607">
        <f>Data_Subaward_Y1_2 + Data_Subaward_Y2_2 + Data_Subaward_Y3_2 + Data_Subaward_Y4_2 + Data_Subaward_Y5_2</f>
        <v>0</v>
      </c>
      <c r="AH104" s="607"/>
      <c r="AI104" s="607"/>
      <c r="AJ104" s="607"/>
      <c r="AK104" s="615"/>
      <c r="AL104" s="615"/>
      <c r="AM104" s="615"/>
      <c r="AN104" s="616"/>
      <c r="AO104" s="136"/>
      <c r="AP104" s="136"/>
      <c r="AQ104" s="136"/>
      <c r="AR104" s="136"/>
      <c r="AS104" s="136"/>
      <c r="AT104" s="136"/>
      <c r="AU104" s="136"/>
      <c r="AV104" s="10"/>
    </row>
    <row r="105" spans="2:48" x14ac:dyDescent="0.2">
      <c r="B105" s="10"/>
      <c r="C105" s="136"/>
      <c r="D105" s="136"/>
      <c r="E105" s="148" t="s">
        <v>93</v>
      </c>
      <c r="F105" s="658">
        <f>'Budget Period 1'!F105</f>
        <v>0</v>
      </c>
      <c r="G105" s="639"/>
      <c r="H105" s="639"/>
      <c r="I105" s="639"/>
      <c r="J105" s="639"/>
      <c r="K105" s="639"/>
      <c r="L105" s="639"/>
      <c r="M105" s="639"/>
      <c r="N105" s="639"/>
      <c r="O105" s="639"/>
      <c r="P105" s="639"/>
      <c r="Q105" s="639"/>
      <c r="R105" s="639"/>
      <c r="S105" s="639"/>
      <c r="T105" s="639"/>
      <c r="U105" s="639"/>
      <c r="V105" s="639"/>
      <c r="W105" s="639"/>
      <c r="X105" s="639"/>
      <c r="Y105" s="639"/>
      <c r="Z105" s="639"/>
      <c r="AA105" s="639"/>
      <c r="AB105" s="639"/>
      <c r="AC105" s="639"/>
      <c r="AD105" s="639"/>
      <c r="AE105" s="639"/>
      <c r="AF105" s="639"/>
      <c r="AG105" s="607">
        <f>Data_Subaward_Y1_3 + Data_Subaward_Y2_3 + Data_Subaward_Y3_3 + Data_Subaward_Y4_3 + Data_Subaward_Y5_3</f>
        <v>0</v>
      </c>
      <c r="AH105" s="607"/>
      <c r="AI105" s="607"/>
      <c r="AJ105" s="607"/>
      <c r="AK105" s="615"/>
      <c r="AL105" s="615"/>
      <c r="AM105" s="615"/>
      <c r="AN105" s="616"/>
      <c r="AO105" s="136"/>
      <c r="AP105" s="136"/>
      <c r="AQ105" s="136"/>
      <c r="AR105" s="136"/>
      <c r="AS105" s="136"/>
      <c r="AT105" s="136"/>
      <c r="AU105" s="136"/>
      <c r="AV105" s="10"/>
    </row>
    <row r="106" spans="2:48" x14ac:dyDescent="0.2">
      <c r="B106" s="10"/>
      <c r="C106" s="136"/>
      <c r="D106" s="136"/>
      <c r="E106" s="148" t="s">
        <v>94</v>
      </c>
      <c r="F106" s="658">
        <f>'Budget Period 1'!F106</f>
        <v>0</v>
      </c>
      <c r="G106" s="639"/>
      <c r="H106" s="639"/>
      <c r="I106" s="639"/>
      <c r="J106" s="639"/>
      <c r="K106" s="639"/>
      <c r="L106" s="639"/>
      <c r="M106" s="639"/>
      <c r="N106" s="639"/>
      <c r="O106" s="639"/>
      <c r="P106" s="639"/>
      <c r="Q106" s="639"/>
      <c r="R106" s="639"/>
      <c r="S106" s="639"/>
      <c r="T106" s="639"/>
      <c r="U106" s="639"/>
      <c r="V106" s="639"/>
      <c r="W106" s="639"/>
      <c r="X106" s="639"/>
      <c r="Y106" s="639"/>
      <c r="Z106" s="639"/>
      <c r="AA106" s="639"/>
      <c r="AB106" s="639"/>
      <c r="AC106" s="639"/>
      <c r="AD106" s="639"/>
      <c r="AE106" s="639"/>
      <c r="AF106" s="639"/>
      <c r="AG106" s="607">
        <f>Data_Subaward_Y1_4 + Data_Subaward_Y2_4 + Data_Subaward_Y3_4 + Data_Subaward_Y4_4 + Data_Subaward_Y5_4</f>
        <v>0</v>
      </c>
      <c r="AH106" s="607"/>
      <c r="AI106" s="607"/>
      <c r="AJ106" s="607"/>
      <c r="AK106" s="615"/>
      <c r="AL106" s="615"/>
      <c r="AM106" s="615"/>
      <c r="AN106" s="616"/>
      <c r="AO106" s="136"/>
      <c r="AP106" s="136"/>
      <c r="AQ106" s="136"/>
      <c r="AR106" s="136"/>
      <c r="AS106" s="136"/>
      <c r="AT106" s="136"/>
      <c r="AU106" s="136"/>
      <c r="AV106" s="10"/>
    </row>
    <row r="107" spans="2:48" ht="13.5" thickBot="1" x14ac:dyDescent="0.25">
      <c r="B107" s="10"/>
      <c r="C107" s="136"/>
      <c r="D107" s="136"/>
      <c r="E107" s="148" t="s">
        <v>95</v>
      </c>
      <c r="F107" s="714">
        <f>'Budget Period 1'!F107</f>
        <v>0</v>
      </c>
      <c r="G107" s="715"/>
      <c r="H107" s="715"/>
      <c r="I107" s="715"/>
      <c r="J107" s="715"/>
      <c r="K107" s="715"/>
      <c r="L107" s="715"/>
      <c r="M107" s="715"/>
      <c r="N107" s="715"/>
      <c r="O107" s="715"/>
      <c r="P107" s="715"/>
      <c r="Q107" s="715"/>
      <c r="R107" s="715"/>
      <c r="S107" s="715"/>
      <c r="T107" s="715"/>
      <c r="U107" s="715"/>
      <c r="V107" s="715"/>
      <c r="W107" s="715"/>
      <c r="X107" s="715"/>
      <c r="Y107" s="715"/>
      <c r="Z107" s="715"/>
      <c r="AA107" s="715"/>
      <c r="AB107" s="715"/>
      <c r="AC107" s="715"/>
      <c r="AD107" s="715"/>
      <c r="AE107" s="715"/>
      <c r="AF107" s="715"/>
      <c r="AG107" s="590">
        <f>Data_Subaward_Y1_5 + Data_Subaward_Y2_5 + Data_Subaward_Y3_5 + Data_Subaward_Y4_5 + Data_Subaward_Y5_5</f>
        <v>0</v>
      </c>
      <c r="AH107" s="590"/>
      <c r="AI107" s="590"/>
      <c r="AJ107" s="590"/>
      <c r="AK107" s="615"/>
      <c r="AL107" s="615"/>
      <c r="AM107" s="615"/>
      <c r="AN107" s="616"/>
      <c r="AO107" s="136"/>
      <c r="AP107" s="136"/>
      <c r="AQ107" s="136"/>
      <c r="AR107" s="136"/>
      <c r="AS107" s="136"/>
      <c r="AT107" s="136"/>
      <c r="AU107" s="136"/>
      <c r="AV107" s="10"/>
    </row>
    <row r="108" spans="2:48" ht="13.5" thickBot="1" x14ac:dyDescent="0.25">
      <c r="B108" s="10"/>
      <c r="C108" s="136"/>
      <c r="D108" s="136"/>
      <c r="E108" s="136"/>
      <c r="F108" s="567" t="s">
        <v>574</v>
      </c>
      <c r="G108" s="493"/>
      <c r="H108" s="493"/>
      <c r="I108" s="493"/>
      <c r="J108" s="493"/>
      <c r="K108" s="493"/>
      <c r="L108" s="493"/>
      <c r="M108" s="493"/>
      <c r="N108" s="493"/>
      <c r="O108" s="493"/>
      <c r="P108" s="493"/>
      <c r="Q108" s="493"/>
      <c r="R108" s="493"/>
      <c r="S108" s="493"/>
      <c r="T108" s="493"/>
      <c r="U108" s="493"/>
      <c r="V108" s="493"/>
      <c r="W108" s="493"/>
      <c r="X108" s="493"/>
      <c r="Y108" s="493"/>
      <c r="Z108" s="493"/>
      <c r="AA108" s="493"/>
      <c r="AB108" s="493"/>
      <c r="AC108" s="493"/>
      <c r="AD108" s="493"/>
      <c r="AE108" s="493"/>
      <c r="AF108" s="493"/>
      <c r="AG108" s="493"/>
      <c r="AH108" s="493"/>
      <c r="AI108" s="493"/>
      <c r="AJ108" s="493"/>
      <c r="AK108" s="613" t="s">
        <v>139</v>
      </c>
      <c r="AL108" s="487"/>
      <c r="AM108" s="487"/>
      <c r="AN108" s="614"/>
      <c r="AO108" s="136"/>
      <c r="AP108" s="136"/>
      <c r="AQ108" s="136"/>
      <c r="AR108" s="136"/>
      <c r="AS108" s="136"/>
      <c r="AT108" s="136"/>
      <c r="AU108" s="136"/>
      <c r="AV108" s="10"/>
    </row>
    <row r="109" spans="2:48" x14ac:dyDescent="0.2">
      <c r="B109" s="10"/>
      <c r="C109" s="136"/>
      <c r="D109" s="136"/>
      <c r="E109" s="148" t="s">
        <v>91</v>
      </c>
      <c r="F109" s="686">
        <f>'Budget Period 1'!F109</f>
        <v>0</v>
      </c>
      <c r="G109" s="687"/>
      <c r="H109" s="687"/>
      <c r="I109" s="687"/>
      <c r="J109" s="687"/>
      <c r="K109" s="687"/>
      <c r="L109" s="687"/>
      <c r="M109" s="687"/>
      <c r="N109" s="687"/>
      <c r="O109" s="687"/>
      <c r="P109" s="687"/>
      <c r="Q109" s="687"/>
      <c r="R109" s="687"/>
      <c r="S109" s="687"/>
      <c r="T109" s="687"/>
      <c r="U109" s="687"/>
      <c r="V109" s="687"/>
      <c r="W109" s="687"/>
      <c r="X109" s="687"/>
      <c r="Y109" s="687"/>
      <c r="Z109" s="687"/>
      <c r="AA109" s="687"/>
      <c r="AB109" s="687"/>
      <c r="AC109" s="687"/>
      <c r="AD109" s="687"/>
      <c r="AE109" s="687"/>
      <c r="AF109" s="687"/>
      <c r="AG109" s="687"/>
      <c r="AH109" s="687"/>
      <c r="AI109" s="687"/>
      <c r="AJ109" s="436"/>
      <c r="AK109" s="626"/>
      <c r="AL109" s="626"/>
      <c r="AM109" s="626"/>
      <c r="AN109" s="627"/>
      <c r="AO109" s="136"/>
      <c r="AP109" s="136"/>
      <c r="AQ109" s="136"/>
      <c r="AR109" s="136"/>
      <c r="AS109" s="136"/>
      <c r="AT109" s="136"/>
      <c r="AU109" s="136"/>
      <c r="AV109" s="10"/>
    </row>
    <row r="110" spans="2:48" x14ac:dyDescent="0.2">
      <c r="B110" s="10"/>
      <c r="C110" s="136"/>
      <c r="D110" s="136"/>
      <c r="E110" s="148" t="s">
        <v>92</v>
      </c>
      <c r="F110" s="688">
        <f>'Budget Period 1'!F110</f>
        <v>0</v>
      </c>
      <c r="G110" s="689"/>
      <c r="H110" s="689"/>
      <c r="I110" s="689"/>
      <c r="J110" s="689"/>
      <c r="K110" s="689"/>
      <c r="L110" s="689"/>
      <c r="M110" s="689"/>
      <c r="N110" s="689"/>
      <c r="O110" s="689"/>
      <c r="P110" s="689"/>
      <c r="Q110" s="689"/>
      <c r="R110" s="689"/>
      <c r="S110" s="689"/>
      <c r="T110" s="689"/>
      <c r="U110" s="689"/>
      <c r="V110" s="689"/>
      <c r="W110" s="689"/>
      <c r="X110" s="689"/>
      <c r="Y110" s="689"/>
      <c r="Z110" s="689"/>
      <c r="AA110" s="689"/>
      <c r="AB110" s="689"/>
      <c r="AC110" s="689"/>
      <c r="AD110" s="689"/>
      <c r="AE110" s="689"/>
      <c r="AF110" s="689"/>
      <c r="AG110" s="689"/>
      <c r="AH110" s="689"/>
      <c r="AI110" s="689"/>
      <c r="AJ110" s="638"/>
      <c r="AK110" s="615"/>
      <c r="AL110" s="615"/>
      <c r="AM110" s="615"/>
      <c r="AN110" s="616"/>
      <c r="AO110" s="136"/>
      <c r="AP110" s="136"/>
      <c r="AQ110" s="136"/>
      <c r="AR110" s="136"/>
      <c r="AS110" s="136"/>
      <c r="AT110" s="136"/>
      <c r="AU110" s="136"/>
      <c r="AV110" s="10"/>
    </row>
    <row r="111" spans="2:48" x14ac:dyDescent="0.2">
      <c r="B111" s="10"/>
      <c r="C111" s="136"/>
      <c r="D111" s="136"/>
      <c r="E111" s="148" t="s">
        <v>93</v>
      </c>
      <c r="F111" s="688">
        <f>'Budget Period 1'!F111</f>
        <v>0</v>
      </c>
      <c r="G111" s="689"/>
      <c r="H111" s="689"/>
      <c r="I111" s="689"/>
      <c r="J111" s="689"/>
      <c r="K111" s="689"/>
      <c r="L111" s="689"/>
      <c r="M111" s="689"/>
      <c r="N111" s="689"/>
      <c r="O111" s="689"/>
      <c r="P111" s="689"/>
      <c r="Q111" s="689"/>
      <c r="R111" s="689"/>
      <c r="S111" s="689"/>
      <c r="T111" s="689"/>
      <c r="U111" s="689"/>
      <c r="V111" s="689"/>
      <c r="W111" s="689"/>
      <c r="X111" s="689"/>
      <c r="Y111" s="689"/>
      <c r="Z111" s="689"/>
      <c r="AA111" s="689"/>
      <c r="AB111" s="689"/>
      <c r="AC111" s="689"/>
      <c r="AD111" s="689"/>
      <c r="AE111" s="689"/>
      <c r="AF111" s="689"/>
      <c r="AG111" s="689"/>
      <c r="AH111" s="689"/>
      <c r="AI111" s="689"/>
      <c r="AJ111" s="638"/>
      <c r="AK111" s="615"/>
      <c r="AL111" s="615"/>
      <c r="AM111" s="615"/>
      <c r="AN111" s="616"/>
      <c r="AO111" s="136"/>
      <c r="AP111" s="136"/>
      <c r="AQ111" s="136"/>
      <c r="AR111" s="136"/>
      <c r="AS111" s="136"/>
      <c r="AT111" s="136"/>
      <c r="AU111" s="136"/>
      <c r="AV111" s="10"/>
    </row>
    <row r="112" spans="2:48" x14ac:dyDescent="0.2">
      <c r="B112" s="10"/>
      <c r="C112" s="136"/>
      <c r="D112" s="136"/>
      <c r="E112" s="148" t="s">
        <v>94</v>
      </c>
      <c r="F112" s="688">
        <f>'Budget Period 1'!F112</f>
        <v>0</v>
      </c>
      <c r="G112" s="689"/>
      <c r="H112" s="689"/>
      <c r="I112" s="689"/>
      <c r="J112" s="689"/>
      <c r="K112" s="689"/>
      <c r="L112" s="689"/>
      <c r="M112" s="689"/>
      <c r="N112" s="689"/>
      <c r="O112" s="689"/>
      <c r="P112" s="689"/>
      <c r="Q112" s="689"/>
      <c r="R112" s="689"/>
      <c r="S112" s="689"/>
      <c r="T112" s="689"/>
      <c r="U112" s="689"/>
      <c r="V112" s="689"/>
      <c r="W112" s="689"/>
      <c r="X112" s="689"/>
      <c r="Y112" s="689"/>
      <c r="Z112" s="689"/>
      <c r="AA112" s="689"/>
      <c r="AB112" s="689"/>
      <c r="AC112" s="689"/>
      <c r="AD112" s="689"/>
      <c r="AE112" s="689"/>
      <c r="AF112" s="689"/>
      <c r="AG112" s="689"/>
      <c r="AH112" s="689"/>
      <c r="AI112" s="689"/>
      <c r="AJ112" s="638"/>
      <c r="AK112" s="615"/>
      <c r="AL112" s="615"/>
      <c r="AM112" s="615"/>
      <c r="AN112" s="616"/>
      <c r="AO112" s="136"/>
      <c r="AP112" s="136"/>
      <c r="AQ112" s="136"/>
      <c r="AR112" s="136"/>
      <c r="AS112" s="136"/>
      <c r="AT112" s="136"/>
      <c r="AU112" s="136"/>
      <c r="AV112" s="10"/>
    </row>
    <row r="113" spans="2:48" ht="13.5" thickBot="1" x14ac:dyDescent="0.25">
      <c r="B113" s="10"/>
      <c r="C113" s="136"/>
      <c r="D113" s="136"/>
      <c r="E113" s="148" t="s">
        <v>95</v>
      </c>
      <c r="F113" s="716">
        <f>'Budget Period 1'!F113</f>
        <v>0</v>
      </c>
      <c r="G113" s="717"/>
      <c r="H113" s="717"/>
      <c r="I113" s="717"/>
      <c r="J113" s="717"/>
      <c r="K113" s="717"/>
      <c r="L113" s="717"/>
      <c r="M113" s="717"/>
      <c r="N113" s="717"/>
      <c r="O113" s="717"/>
      <c r="P113" s="717"/>
      <c r="Q113" s="717"/>
      <c r="R113" s="717"/>
      <c r="S113" s="717"/>
      <c r="T113" s="717"/>
      <c r="U113" s="717"/>
      <c r="V113" s="717"/>
      <c r="W113" s="717"/>
      <c r="X113" s="717"/>
      <c r="Y113" s="717"/>
      <c r="Z113" s="717"/>
      <c r="AA113" s="717"/>
      <c r="AB113" s="717"/>
      <c r="AC113" s="717"/>
      <c r="AD113" s="717"/>
      <c r="AE113" s="717"/>
      <c r="AF113" s="717"/>
      <c r="AG113" s="717"/>
      <c r="AH113" s="717"/>
      <c r="AI113" s="717"/>
      <c r="AJ113" s="438"/>
      <c r="AK113" s="621"/>
      <c r="AL113" s="621"/>
      <c r="AM113" s="621"/>
      <c r="AN113" s="622"/>
      <c r="AO113" s="136"/>
      <c r="AP113" s="136"/>
      <c r="AQ113" s="136"/>
      <c r="AR113" s="136"/>
      <c r="AS113" s="136"/>
      <c r="AT113" s="136"/>
      <c r="AU113" s="136"/>
      <c r="AV113" s="10"/>
    </row>
    <row r="114" spans="2:48" x14ac:dyDescent="0.2">
      <c r="B114" s="10"/>
      <c r="C114" s="136"/>
      <c r="D114" s="136"/>
      <c r="E114" s="136"/>
      <c r="F114" s="136" t="s">
        <v>205</v>
      </c>
      <c r="G114" s="136"/>
      <c r="H114" s="136"/>
      <c r="I114" s="136"/>
      <c r="J114" s="136"/>
      <c r="K114" s="136"/>
      <c r="L114" s="136"/>
      <c r="M114" s="136"/>
      <c r="N114" s="156"/>
      <c r="O114" s="156"/>
      <c r="P114" s="156"/>
      <c r="Q114" s="156"/>
      <c r="R114" s="156"/>
      <c r="S114" s="156"/>
      <c r="T114" s="156"/>
      <c r="U114" s="156"/>
      <c r="V114" s="156"/>
      <c r="W114" s="156"/>
      <c r="X114" s="156"/>
      <c r="Y114" s="156"/>
      <c r="Z114" s="156"/>
      <c r="AA114" s="156"/>
      <c r="AB114" s="156"/>
      <c r="AC114" s="156"/>
      <c r="AD114" s="156"/>
      <c r="AE114" s="156"/>
      <c r="AF114" s="156"/>
      <c r="AG114" s="156"/>
      <c r="AH114" s="156"/>
      <c r="AI114" s="156"/>
      <c r="AJ114" s="156"/>
      <c r="AK114" s="156"/>
      <c r="AL114" s="156"/>
      <c r="AM114" s="156"/>
      <c r="AN114" s="156"/>
      <c r="AO114" s="136"/>
      <c r="AP114" s="775">
        <f>SUM(AK103:AN107,AK109:AN113)</f>
        <v>0</v>
      </c>
      <c r="AQ114" s="776"/>
      <c r="AR114" s="776"/>
      <c r="AS114" s="776"/>
      <c r="AT114" s="777"/>
      <c r="AU114" s="136"/>
      <c r="AV114" s="10"/>
    </row>
    <row r="115" spans="2:48" ht="13.5" thickBot="1" x14ac:dyDescent="0.25">
      <c r="B115" s="10"/>
      <c r="C115" s="136"/>
      <c r="D115" s="136"/>
      <c r="E115" s="136"/>
      <c r="F115" s="136"/>
      <c r="G115" s="136"/>
      <c r="H115" s="136"/>
      <c r="I115" s="136"/>
      <c r="J115" s="136"/>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136"/>
      <c r="AI115" s="136"/>
      <c r="AJ115" s="136"/>
      <c r="AK115" s="136"/>
      <c r="AL115" s="136"/>
      <c r="AM115" s="136"/>
      <c r="AN115" s="136"/>
      <c r="AO115" s="136"/>
      <c r="AP115" s="136"/>
      <c r="AQ115" s="136"/>
      <c r="AR115" s="136"/>
      <c r="AS115" s="136"/>
      <c r="AT115" s="136"/>
      <c r="AU115" s="136"/>
      <c r="AV115" s="10"/>
    </row>
    <row r="116" spans="2:48" ht="13.5" thickBot="1" x14ac:dyDescent="0.25">
      <c r="B116" s="10"/>
      <c r="C116" s="136"/>
      <c r="D116" s="136"/>
      <c r="E116" s="136"/>
      <c r="F116" s="567" t="s">
        <v>147</v>
      </c>
      <c r="G116" s="493"/>
      <c r="H116" s="493"/>
      <c r="I116" s="493"/>
      <c r="J116" s="493"/>
      <c r="K116" s="493"/>
      <c r="L116" s="493"/>
      <c r="M116" s="493"/>
      <c r="N116" s="493"/>
      <c r="O116" s="493"/>
      <c r="P116" s="493"/>
      <c r="Q116" s="493"/>
      <c r="R116" s="493"/>
      <c r="S116" s="493"/>
      <c r="T116" s="493"/>
      <c r="U116" s="493"/>
      <c r="V116" s="493"/>
      <c r="W116" s="493"/>
      <c r="X116" s="493"/>
      <c r="Y116" s="493"/>
      <c r="Z116" s="493"/>
      <c r="AA116" s="493"/>
      <c r="AB116" s="493"/>
      <c r="AC116" s="493"/>
      <c r="AD116" s="493"/>
      <c r="AE116" s="493"/>
      <c r="AF116" s="493"/>
      <c r="AG116" s="493"/>
      <c r="AH116" s="493"/>
      <c r="AI116" s="493"/>
      <c r="AJ116" s="493"/>
      <c r="AK116" s="613" t="s">
        <v>139</v>
      </c>
      <c r="AL116" s="487"/>
      <c r="AM116" s="487"/>
      <c r="AN116" s="614"/>
      <c r="AO116" s="136"/>
      <c r="AP116" s="136"/>
      <c r="AQ116" s="136"/>
      <c r="AR116" s="136"/>
      <c r="AS116" s="136"/>
      <c r="AT116" s="136"/>
      <c r="AU116" s="136"/>
      <c r="AV116" s="10"/>
    </row>
    <row r="117" spans="2:48" x14ac:dyDescent="0.2">
      <c r="B117" s="10"/>
      <c r="C117" s="136"/>
      <c r="D117" s="136"/>
      <c r="E117" s="148" t="s">
        <v>91</v>
      </c>
      <c r="F117" s="659" t="s">
        <v>148</v>
      </c>
      <c r="G117" s="660"/>
      <c r="H117" s="660"/>
      <c r="I117" s="660"/>
      <c r="J117" s="660"/>
      <c r="K117" s="660"/>
      <c r="L117" s="660"/>
      <c r="M117" s="596"/>
      <c r="N117" s="596"/>
      <c r="O117" s="596"/>
      <c r="P117" s="596"/>
      <c r="Q117" s="596"/>
      <c r="R117" s="596"/>
      <c r="S117" s="596"/>
      <c r="T117" s="596"/>
      <c r="U117" s="596"/>
      <c r="V117" s="596"/>
      <c r="W117" s="596"/>
      <c r="X117" s="596"/>
      <c r="Y117" s="596"/>
      <c r="Z117" s="596"/>
      <c r="AA117" s="596"/>
      <c r="AB117" s="596"/>
      <c r="AC117" s="596"/>
      <c r="AD117" s="596"/>
      <c r="AE117" s="596"/>
      <c r="AF117" s="596"/>
      <c r="AG117" s="596"/>
      <c r="AH117" s="596"/>
      <c r="AI117" s="596"/>
      <c r="AJ117" s="596"/>
      <c r="AK117" s="626"/>
      <c r="AL117" s="626"/>
      <c r="AM117" s="626"/>
      <c r="AN117" s="627"/>
      <c r="AO117" s="136"/>
      <c r="AP117" s="136"/>
      <c r="AQ117" s="136"/>
      <c r="AR117" s="136"/>
      <c r="AS117" s="136"/>
      <c r="AT117" s="136"/>
      <c r="AU117" s="136"/>
      <c r="AV117" s="10"/>
    </row>
    <row r="118" spans="2:48" x14ac:dyDescent="0.2">
      <c r="B118" s="10"/>
      <c r="C118" s="136"/>
      <c r="D118" s="136"/>
      <c r="E118" s="148" t="s">
        <v>92</v>
      </c>
      <c r="F118" s="658" t="s">
        <v>149</v>
      </c>
      <c r="G118" s="639"/>
      <c r="H118" s="639"/>
      <c r="I118" s="639"/>
      <c r="J118" s="639"/>
      <c r="K118" s="639"/>
      <c r="L118" s="639"/>
      <c r="M118" s="588"/>
      <c r="N118" s="588"/>
      <c r="O118" s="588"/>
      <c r="P118" s="588"/>
      <c r="Q118" s="588"/>
      <c r="R118" s="588"/>
      <c r="S118" s="588"/>
      <c r="T118" s="588"/>
      <c r="U118" s="588"/>
      <c r="V118" s="588"/>
      <c r="W118" s="588"/>
      <c r="X118" s="588"/>
      <c r="Y118" s="588"/>
      <c r="Z118" s="588"/>
      <c r="AA118" s="588"/>
      <c r="AB118" s="588"/>
      <c r="AC118" s="588"/>
      <c r="AD118" s="588"/>
      <c r="AE118" s="588"/>
      <c r="AF118" s="588"/>
      <c r="AG118" s="588"/>
      <c r="AH118" s="588"/>
      <c r="AI118" s="588"/>
      <c r="AJ118" s="588"/>
      <c r="AK118" s="615"/>
      <c r="AL118" s="615"/>
      <c r="AM118" s="615"/>
      <c r="AN118" s="616"/>
      <c r="AO118" s="136"/>
      <c r="AP118" s="136"/>
      <c r="AQ118" s="136"/>
      <c r="AR118" s="136"/>
      <c r="AS118" s="136"/>
      <c r="AT118" s="136"/>
      <c r="AU118" s="136"/>
      <c r="AV118" s="10"/>
    </row>
    <row r="119" spans="2:48" x14ac:dyDescent="0.2">
      <c r="B119" s="10"/>
      <c r="C119" s="136"/>
      <c r="D119" s="136"/>
      <c r="E119" s="148" t="s">
        <v>93</v>
      </c>
      <c r="F119" s="671" t="s">
        <v>150</v>
      </c>
      <c r="G119" s="440"/>
      <c r="H119" s="440"/>
      <c r="I119" s="440"/>
      <c r="J119" s="440"/>
      <c r="K119" s="440"/>
      <c r="L119" s="441"/>
      <c r="M119" s="588"/>
      <c r="N119" s="588"/>
      <c r="O119" s="588"/>
      <c r="P119" s="588"/>
      <c r="Q119" s="588"/>
      <c r="R119" s="588"/>
      <c r="S119" s="588"/>
      <c r="T119" s="588"/>
      <c r="U119" s="588"/>
      <c r="V119" s="588"/>
      <c r="W119" s="588"/>
      <c r="X119" s="588"/>
      <c r="Y119" s="588"/>
      <c r="Z119" s="588"/>
      <c r="AA119" s="588"/>
      <c r="AB119" s="588"/>
      <c r="AC119" s="588"/>
      <c r="AD119" s="588"/>
      <c r="AE119" s="588"/>
      <c r="AF119" s="588"/>
      <c r="AG119" s="588"/>
      <c r="AH119" s="588"/>
      <c r="AI119" s="588"/>
      <c r="AJ119" s="588"/>
      <c r="AK119" s="615"/>
      <c r="AL119" s="615"/>
      <c r="AM119" s="615"/>
      <c r="AN119" s="616"/>
      <c r="AO119" s="136"/>
      <c r="AP119" s="136"/>
      <c r="AQ119" s="136"/>
      <c r="AR119" s="136"/>
      <c r="AS119" s="136"/>
      <c r="AT119" s="136"/>
      <c r="AU119" s="136"/>
      <c r="AV119" s="10"/>
    </row>
    <row r="120" spans="2:48" x14ac:dyDescent="0.2">
      <c r="B120" s="10"/>
      <c r="C120" s="136"/>
      <c r="D120" s="136"/>
      <c r="E120" s="148" t="s">
        <v>94</v>
      </c>
      <c r="F120" s="629"/>
      <c r="G120" s="630"/>
      <c r="H120" s="630"/>
      <c r="I120" s="630"/>
      <c r="J120" s="630"/>
      <c r="K120" s="630"/>
      <c r="L120" s="631"/>
      <c r="M120" s="588"/>
      <c r="N120" s="588"/>
      <c r="O120" s="588"/>
      <c r="P120" s="588"/>
      <c r="Q120" s="588"/>
      <c r="R120" s="588"/>
      <c r="S120" s="588"/>
      <c r="T120" s="588"/>
      <c r="U120" s="588"/>
      <c r="V120" s="588"/>
      <c r="W120" s="588"/>
      <c r="X120" s="588"/>
      <c r="Y120" s="588"/>
      <c r="Z120" s="588"/>
      <c r="AA120" s="588"/>
      <c r="AB120" s="588"/>
      <c r="AC120" s="588"/>
      <c r="AD120" s="588"/>
      <c r="AE120" s="588"/>
      <c r="AF120" s="588"/>
      <c r="AG120" s="588"/>
      <c r="AH120" s="588"/>
      <c r="AI120" s="588"/>
      <c r="AJ120" s="588"/>
      <c r="AK120" s="615"/>
      <c r="AL120" s="615"/>
      <c r="AM120" s="615"/>
      <c r="AN120" s="616"/>
      <c r="AO120" s="136"/>
      <c r="AP120" s="136"/>
      <c r="AQ120" s="136"/>
      <c r="AR120" s="136"/>
      <c r="AS120" s="136"/>
      <c r="AT120" s="136"/>
      <c r="AU120" s="136"/>
      <c r="AV120" s="10"/>
    </row>
    <row r="121" spans="2:48" x14ac:dyDescent="0.2">
      <c r="B121" s="10"/>
      <c r="C121" s="136"/>
      <c r="D121" s="136"/>
      <c r="E121" s="148" t="s">
        <v>95</v>
      </c>
      <c r="F121" s="629"/>
      <c r="G121" s="630"/>
      <c r="H121" s="630"/>
      <c r="I121" s="630"/>
      <c r="J121" s="630"/>
      <c r="K121" s="630"/>
      <c r="L121" s="631"/>
      <c r="M121" s="588"/>
      <c r="N121" s="588"/>
      <c r="O121" s="588"/>
      <c r="P121" s="588"/>
      <c r="Q121" s="588"/>
      <c r="R121" s="588"/>
      <c r="S121" s="588"/>
      <c r="T121" s="588"/>
      <c r="U121" s="588"/>
      <c r="V121" s="588"/>
      <c r="W121" s="588"/>
      <c r="X121" s="588"/>
      <c r="Y121" s="588"/>
      <c r="Z121" s="588"/>
      <c r="AA121" s="588"/>
      <c r="AB121" s="588"/>
      <c r="AC121" s="588"/>
      <c r="AD121" s="588"/>
      <c r="AE121" s="588"/>
      <c r="AF121" s="588"/>
      <c r="AG121" s="588"/>
      <c r="AH121" s="588"/>
      <c r="AI121" s="588"/>
      <c r="AJ121" s="588"/>
      <c r="AK121" s="615"/>
      <c r="AL121" s="615"/>
      <c r="AM121" s="615"/>
      <c r="AN121" s="616"/>
      <c r="AO121" s="136"/>
      <c r="AP121" s="136"/>
      <c r="AQ121" s="136"/>
      <c r="AR121" s="136"/>
      <c r="AS121" s="136"/>
      <c r="AT121" s="136"/>
      <c r="AU121" s="136"/>
      <c r="AV121" s="10"/>
    </row>
    <row r="122" spans="2:48" x14ac:dyDescent="0.2">
      <c r="B122" s="10"/>
      <c r="C122" s="136"/>
      <c r="D122" s="136"/>
      <c r="E122" s="148" t="s">
        <v>96</v>
      </c>
      <c r="F122" s="672"/>
      <c r="G122" s="673"/>
      <c r="H122" s="673"/>
      <c r="I122" s="673"/>
      <c r="J122" s="673"/>
      <c r="K122" s="673"/>
      <c r="L122" s="674"/>
      <c r="M122" s="588"/>
      <c r="N122" s="588"/>
      <c r="O122" s="588"/>
      <c r="P122" s="588"/>
      <c r="Q122" s="588"/>
      <c r="R122" s="588"/>
      <c r="S122" s="588"/>
      <c r="T122" s="588"/>
      <c r="U122" s="588"/>
      <c r="V122" s="588"/>
      <c r="W122" s="588"/>
      <c r="X122" s="588"/>
      <c r="Y122" s="588"/>
      <c r="Z122" s="588"/>
      <c r="AA122" s="588"/>
      <c r="AB122" s="588"/>
      <c r="AC122" s="588"/>
      <c r="AD122" s="588"/>
      <c r="AE122" s="588"/>
      <c r="AF122" s="588"/>
      <c r="AG122" s="588"/>
      <c r="AH122" s="588"/>
      <c r="AI122" s="588"/>
      <c r="AJ122" s="588"/>
      <c r="AK122" s="615"/>
      <c r="AL122" s="615"/>
      <c r="AM122" s="615"/>
      <c r="AN122" s="616"/>
      <c r="AO122" s="136"/>
      <c r="AP122" s="136"/>
      <c r="AQ122" s="136"/>
      <c r="AR122" s="136"/>
      <c r="AS122" s="136"/>
      <c r="AT122" s="136"/>
      <c r="AU122" s="136"/>
      <c r="AV122" s="10"/>
    </row>
    <row r="123" spans="2:48" x14ac:dyDescent="0.2">
      <c r="B123" s="10"/>
      <c r="C123" s="136"/>
      <c r="D123" s="136"/>
      <c r="E123" s="148" t="s">
        <v>97</v>
      </c>
      <c r="F123" s="658" t="s">
        <v>151</v>
      </c>
      <c r="G123" s="639"/>
      <c r="H123" s="639"/>
      <c r="I123" s="639"/>
      <c r="J123" s="639"/>
      <c r="K123" s="639"/>
      <c r="L123" s="639"/>
      <c r="M123" s="588"/>
      <c r="N123" s="588"/>
      <c r="O123" s="588"/>
      <c r="P123" s="588"/>
      <c r="Q123" s="588"/>
      <c r="R123" s="588"/>
      <c r="S123" s="588"/>
      <c r="T123" s="588"/>
      <c r="U123" s="588"/>
      <c r="V123" s="588"/>
      <c r="W123" s="588"/>
      <c r="X123" s="588"/>
      <c r="Y123" s="588"/>
      <c r="Z123" s="588"/>
      <c r="AA123" s="588"/>
      <c r="AB123" s="588"/>
      <c r="AC123" s="588"/>
      <c r="AD123" s="588"/>
      <c r="AE123" s="588"/>
      <c r="AF123" s="588"/>
      <c r="AG123" s="588"/>
      <c r="AH123" s="588"/>
      <c r="AI123" s="588"/>
      <c r="AJ123" s="588"/>
      <c r="AK123" s="615"/>
      <c r="AL123" s="615"/>
      <c r="AM123" s="615"/>
      <c r="AN123" s="616"/>
      <c r="AO123" s="136"/>
      <c r="AP123" s="136"/>
      <c r="AQ123" s="136"/>
      <c r="AR123" s="136"/>
      <c r="AS123" s="136"/>
      <c r="AT123" s="136"/>
      <c r="AU123" s="136"/>
      <c r="AV123" s="10"/>
    </row>
    <row r="124" spans="2:48" x14ac:dyDescent="0.2">
      <c r="B124" s="10"/>
      <c r="C124" s="136"/>
      <c r="D124" s="136"/>
      <c r="E124" s="148" t="s">
        <v>98</v>
      </c>
      <c r="F124" s="658" t="s">
        <v>16</v>
      </c>
      <c r="G124" s="639"/>
      <c r="H124" s="639"/>
      <c r="I124" s="639"/>
      <c r="J124" s="639"/>
      <c r="K124" s="639"/>
      <c r="L124" s="639"/>
      <c r="M124" s="588"/>
      <c r="N124" s="588"/>
      <c r="O124" s="588"/>
      <c r="P124" s="588"/>
      <c r="Q124" s="588"/>
      <c r="R124" s="588"/>
      <c r="S124" s="588"/>
      <c r="T124" s="588"/>
      <c r="U124" s="588"/>
      <c r="V124" s="588"/>
      <c r="W124" s="588"/>
      <c r="X124" s="588"/>
      <c r="Y124" s="588"/>
      <c r="Z124" s="588"/>
      <c r="AA124" s="588"/>
      <c r="AB124" s="588"/>
      <c r="AC124" s="588"/>
      <c r="AD124" s="588"/>
      <c r="AE124" s="588"/>
      <c r="AF124" s="588"/>
      <c r="AG124" s="588"/>
      <c r="AH124" s="588"/>
      <c r="AI124" s="588"/>
      <c r="AJ124" s="588"/>
      <c r="AK124" s="615"/>
      <c r="AL124" s="615"/>
      <c r="AM124" s="615"/>
      <c r="AN124" s="616"/>
      <c r="AO124" s="136"/>
      <c r="AP124" s="136"/>
      <c r="AQ124" s="136"/>
      <c r="AR124" s="136"/>
      <c r="AS124" s="136"/>
      <c r="AT124" s="136"/>
      <c r="AU124" s="136"/>
      <c r="AV124" s="10"/>
    </row>
    <row r="125" spans="2:48" x14ac:dyDescent="0.2">
      <c r="B125" s="10"/>
      <c r="C125" s="136"/>
      <c r="D125" s="136"/>
      <c r="E125" s="148" t="s">
        <v>99</v>
      </c>
      <c r="F125" s="636" t="s">
        <v>152</v>
      </c>
      <c r="G125" s="637"/>
      <c r="H125" s="637"/>
      <c r="I125" s="637"/>
      <c r="J125" s="637"/>
      <c r="K125" s="637"/>
      <c r="L125" s="637"/>
      <c r="M125" s="639" t="s">
        <v>237</v>
      </c>
      <c r="N125" s="639"/>
      <c r="O125" s="639"/>
      <c r="P125" s="639"/>
      <c r="Q125" s="639"/>
      <c r="R125" s="639"/>
      <c r="S125" s="639"/>
      <c r="T125" s="639"/>
      <c r="U125" s="639"/>
      <c r="V125" s="639"/>
      <c r="W125" s="639"/>
      <c r="X125" s="639"/>
      <c r="Y125" s="639"/>
      <c r="Z125" s="639"/>
      <c r="AA125" s="639"/>
      <c r="AB125" s="639"/>
      <c r="AC125" s="639"/>
      <c r="AD125" s="639"/>
      <c r="AE125" s="639"/>
      <c r="AF125" s="639"/>
      <c r="AG125" s="639"/>
      <c r="AH125" s="639"/>
      <c r="AI125" s="639"/>
      <c r="AJ125" s="639"/>
      <c r="AK125" s="781">
        <f>Result_Tuition_Y5</f>
        <v>0</v>
      </c>
      <c r="AL125" s="781"/>
      <c r="AM125" s="781"/>
      <c r="AN125" s="782"/>
      <c r="AO125" s="136"/>
      <c r="AP125" s="136"/>
      <c r="AQ125" s="136"/>
      <c r="AR125" s="136"/>
      <c r="AS125" s="136"/>
      <c r="AT125" s="136"/>
      <c r="AU125" s="136"/>
      <c r="AV125" s="10"/>
    </row>
    <row r="126" spans="2:48" x14ac:dyDescent="0.2">
      <c r="B126" s="10"/>
      <c r="C126" s="136"/>
      <c r="D126" s="136"/>
      <c r="E126" s="148" t="s">
        <v>141</v>
      </c>
      <c r="F126" s="636" t="s">
        <v>328</v>
      </c>
      <c r="G126" s="637"/>
      <c r="H126" s="637"/>
      <c r="I126" s="637"/>
      <c r="J126" s="637"/>
      <c r="K126" s="637"/>
      <c r="L126" s="637"/>
      <c r="M126" s="588"/>
      <c r="N126" s="588"/>
      <c r="O126" s="588"/>
      <c r="P126" s="588"/>
      <c r="Q126" s="588"/>
      <c r="R126" s="588"/>
      <c r="S126" s="588"/>
      <c r="T126" s="588"/>
      <c r="U126" s="588"/>
      <c r="V126" s="588"/>
      <c r="W126" s="588"/>
      <c r="X126" s="588"/>
      <c r="Y126" s="588"/>
      <c r="Z126" s="588"/>
      <c r="AA126" s="588"/>
      <c r="AB126" s="588"/>
      <c r="AC126" s="588"/>
      <c r="AD126" s="588"/>
      <c r="AE126" s="588"/>
      <c r="AF126" s="588"/>
      <c r="AG126" s="588"/>
      <c r="AH126" s="588"/>
      <c r="AI126" s="588"/>
      <c r="AJ126" s="588"/>
      <c r="AK126" s="615"/>
      <c r="AL126" s="615"/>
      <c r="AM126" s="615"/>
      <c r="AN126" s="616"/>
      <c r="AO126" s="136"/>
      <c r="AP126" s="136"/>
      <c r="AQ126" s="136"/>
      <c r="AR126" s="136"/>
      <c r="AS126" s="136"/>
      <c r="AT126" s="136"/>
      <c r="AU126" s="136"/>
      <c r="AV126" s="10"/>
    </row>
    <row r="127" spans="2:48" x14ac:dyDescent="0.2">
      <c r="B127" s="10"/>
      <c r="C127" s="136"/>
      <c r="D127" s="136"/>
      <c r="E127" s="148" t="s">
        <v>100</v>
      </c>
      <c r="F127" s="662" t="s">
        <v>329</v>
      </c>
      <c r="G127" s="663"/>
      <c r="H127" s="663"/>
      <c r="I127" s="663"/>
      <c r="J127" s="663"/>
      <c r="K127" s="663"/>
      <c r="L127" s="664"/>
      <c r="M127" s="588"/>
      <c r="N127" s="588"/>
      <c r="O127" s="588"/>
      <c r="P127" s="588"/>
      <c r="Q127" s="588"/>
      <c r="R127" s="588"/>
      <c r="S127" s="588"/>
      <c r="T127" s="588"/>
      <c r="U127" s="588"/>
      <c r="V127" s="588"/>
      <c r="W127" s="588"/>
      <c r="X127" s="588"/>
      <c r="Y127" s="588"/>
      <c r="Z127" s="588"/>
      <c r="AA127" s="588"/>
      <c r="AB127" s="588"/>
      <c r="AC127" s="588"/>
      <c r="AD127" s="588"/>
      <c r="AE127" s="588"/>
      <c r="AF127" s="588"/>
      <c r="AG127" s="588"/>
      <c r="AH127" s="588"/>
      <c r="AI127" s="588"/>
      <c r="AJ127" s="588"/>
      <c r="AK127" s="615"/>
      <c r="AL127" s="615"/>
      <c r="AM127" s="615"/>
      <c r="AN127" s="616"/>
      <c r="AO127" s="136"/>
      <c r="AP127" s="136"/>
      <c r="AQ127" s="136"/>
      <c r="AR127" s="136"/>
      <c r="AS127" s="136"/>
      <c r="AT127" s="136"/>
      <c r="AU127" s="136"/>
      <c r="AV127" s="10"/>
    </row>
    <row r="128" spans="2:48" x14ac:dyDescent="0.2">
      <c r="B128" s="10"/>
      <c r="C128" s="136"/>
      <c r="D128" s="136"/>
      <c r="E128" s="148" t="s">
        <v>101</v>
      </c>
      <c r="F128" s="665"/>
      <c r="G128" s="666"/>
      <c r="H128" s="666"/>
      <c r="I128" s="666"/>
      <c r="J128" s="666"/>
      <c r="K128" s="666"/>
      <c r="L128" s="667"/>
      <c r="M128" s="346"/>
      <c r="N128" s="346"/>
      <c r="O128" s="346"/>
      <c r="P128" s="346"/>
      <c r="Q128" s="346"/>
      <c r="R128" s="346"/>
      <c r="S128" s="346"/>
      <c r="T128" s="346"/>
      <c r="U128" s="346"/>
      <c r="V128" s="346"/>
      <c r="W128" s="346"/>
      <c r="X128" s="346"/>
      <c r="Y128" s="346"/>
      <c r="Z128" s="346"/>
      <c r="AA128" s="346"/>
      <c r="AB128" s="346"/>
      <c r="AC128" s="346"/>
      <c r="AD128" s="346"/>
      <c r="AE128" s="346"/>
      <c r="AF128" s="346"/>
      <c r="AG128" s="346"/>
      <c r="AH128" s="346"/>
      <c r="AI128" s="346"/>
      <c r="AJ128" s="347"/>
      <c r="AK128" s="615"/>
      <c r="AL128" s="615"/>
      <c r="AM128" s="615"/>
      <c r="AN128" s="616"/>
      <c r="AO128" s="136"/>
      <c r="AP128" s="136"/>
      <c r="AQ128" s="136"/>
      <c r="AR128" s="136"/>
      <c r="AS128" s="136"/>
      <c r="AT128" s="136"/>
      <c r="AU128" s="136"/>
      <c r="AV128" s="10"/>
    </row>
    <row r="129" spans="2:48" ht="13.5" thickBot="1" x14ac:dyDescent="0.25">
      <c r="B129" s="10"/>
      <c r="C129" s="136"/>
      <c r="D129" s="136"/>
      <c r="E129" s="148" t="s">
        <v>102</v>
      </c>
      <c r="F129" s="668"/>
      <c r="G129" s="669"/>
      <c r="H129" s="669"/>
      <c r="I129" s="669"/>
      <c r="J129" s="669"/>
      <c r="K129" s="669"/>
      <c r="L129" s="670"/>
      <c r="M129" s="653"/>
      <c r="N129" s="654"/>
      <c r="O129" s="654"/>
      <c r="P129" s="654"/>
      <c r="Q129" s="654"/>
      <c r="R129" s="654"/>
      <c r="S129" s="654"/>
      <c r="T129" s="654"/>
      <c r="U129" s="654"/>
      <c r="V129" s="654"/>
      <c r="W129" s="654"/>
      <c r="X129" s="654"/>
      <c r="Y129" s="654"/>
      <c r="Z129" s="654"/>
      <c r="AA129" s="654"/>
      <c r="AB129" s="654"/>
      <c r="AC129" s="654"/>
      <c r="AD129" s="654"/>
      <c r="AE129" s="654"/>
      <c r="AF129" s="654"/>
      <c r="AG129" s="654"/>
      <c r="AH129" s="654"/>
      <c r="AI129" s="654"/>
      <c r="AJ129" s="655"/>
      <c r="AK129" s="621"/>
      <c r="AL129" s="621"/>
      <c r="AM129" s="621"/>
      <c r="AN129" s="622"/>
      <c r="AO129" s="136"/>
      <c r="AP129" s="136"/>
      <c r="AQ129" s="136"/>
      <c r="AR129" s="136"/>
      <c r="AS129" s="136"/>
      <c r="AT129" s="136"/>
      <c r="AU129" s="136"/>
      <c r="AV129" s="10"/>
    </row>
    <row r="130" spans="2:48" x14ac:dyDescent="0.2">
      <c r="B130" s="10"/>
      <c r="C130" s="136"/>
      <c r="D130" s="136"/>
      <c r="E130" s="136"/>
      <c r="F130" s="136" t="s">
        <v>153</v>
      </c>
      <c r="G130" s="136"/>
      <c r="H130" s="136"/>
      <c r="I130" s="136"/>
      <c r="J130" s="136"/>
      <c r="K130" s="136"/>
      <c r="L130" s="136"/>
      <c r="M130" s="136"/>
      <c r="N130" s="156"/>
      <c r="O130" s="156"/>
      <c r="P130" s="156"/>
      <c r="Q130" s="156"/>
      <c r="R130" s="156"/>
      <c r="S130" s="156"/>
      <c r="T130" s="156"/>
      <c r="U130" s="156"/>
      <c r="V130" s="156"/>
      <c r="W130" s="156"/>
      <c r="X130" s="156"/>
      <c r="Y130" s="156"/>
      <c r="Z130" s="156"/>
      <c r="AA130" s="156"/>
      <c r="AB130" s="156"/>
      <c r="AC130" s="156"/>
      <c r="AD130" s="156"/>
      <c r="AE130" s="156"/>
      <c r="AF130" s="156"/>
      <c r="AG130" s="156"/>
      <c r="AH130" s="156"/>
      <c r="AI130" s="156"/>
      <c r="AJ130" s="156"/>
      <c r="AK130" s="156"/>
      <c r="AL130" s="156"/>
      <c r="AM130" s="156"/>
      <c r="AN130" s="156"/>
      <c r="AO130" s="136"/>
      <c r="AP130" s="775">
        <f>SUM(AK117:AN129)</f>
        <v>0</v>
      </c>
      <c r="AQ130" s="776"/>
      <c r="AR130" s="776"/>
      <c r="AS130" s="776"/>
      <c r="AT130" s="777"/>
      <c r="AU130" s="136"/>
      <c r="AV130" s="10"/>
    </row>
    <row r="131" spans="2:48" x14ac:dyDescent="0.2">
      <c r="B131" s="10"/>
      <c r="C131" s="136"/>
      <c r="D131" s="136"/>
      <c r="E131" s="136"/>
      <c r="F131" s="136"/>
      <c r="G131" s="136"/>
      <c r="H131" s="136"/>
      <c r="I131" s="136"/>
      <c r="J131" s="136"/>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136"/>
      <c r="AM131" s="136"/>
      <c r="AN131" s="136"/>
      <c r="AO131" s="136"/>
      <c r="AP131" s="136"/>
      <c r="AQ131" s="136"/>
      <c r="AR131" s="136"/>
      <c r="AS131" s="136"/>
      <c r="AT131" s="136"/>
      <c r="AU131" s="136"/>
      <c r="AV131" s="10"/>
    </row>
    <row r="132" spans="2:48" x14ac:dyDescent="0.2">
      <c r="B132" s="10"/>
      <c r="C132" s="136"/>
      <c r="D132" s="136"/>
      <c r="E132" s="136"/>
      <c r="F132" s="136"/>
      <c r="G132" s="136"/>
      <c r="H132" s="136"/>
      <c r="I132" s="136"/>
      <c r="J132" s="136"/>
      <c r="K132" s="136"/>
      <c r="L132" s="136"/>
      <c r="M132" s="136"/>
      <c r="N132" s="136"/>
      <c r="O132" s="136"/>
      <c r="P132" s="136"/>
      <c r="Q132" s="136"/>
      <c r="R132" s="136"/>
      <c r="S132" s="136"/>
      <c r="T132" s="136"/>
      <c r="U132" s="136"/>
      <c r="V132" s="136"/>
      <c r="W132" s="136"/>
      <c r="X132" s="136"/>
      <c r="Y132" s="136"/>
      <c r="Z132" s="136"/>
      <c r="AA132" s="136"/>
      <c r="AB132" s="136"/>
      <c r="AC132" s="136"/>
      <c r="AD132" s="136"/>
      <c r="AE132" s="136"/>
      <c r="AF132" s="136"/>
      <c r="AG132" s="136"/>
      <c r="AH132" s="136"/>
      <c r="AI132" s="136"/>
      <c r="AJ132" s="136"/>
      <c r="AK132" s="136"/>
      <c r="AL132" s="136"/>
      <c r="AM132" s="136"/>
      <c r="AN132" s="136"/>
      <c r="AO132" s="136"/>
      <c r="AP132" s="136"/>
      <c r="AQ132" s="136"/>
      <c r="AR132" s="136"/>
      <c r="AS132" s="136"/>
      <c r="AT132" s="136"/>
      <c r="AU132" s="136"/>
      <c r="AV132" s="10"/>
    </row>
    <row r="133" spans="2:48" x14ac:dyDescent="0.2">
      <c r="B133" s="10"/>
      <c r="C133" s="136"/>
      <c r="D133" s="136"/>
      <c r="E133" s="136"/>
      <c r="F133" s="136"/>
      <c r="G133" s="136"/>
      <c r="H133" s="136"/>
      <c r="I133" s="136"/>
      <c r="J133" s="136"/>
      <c r="K133" s="136"/>
      <c r="L133" s="136"/>
      <c r="M133" s="136"/>
      <c r="N133" s="136"/>
      <c r="O133" s="645" t="s">
        <v>155</v>
      </c>
      <c r="P133" s="645"/>
      <c r="Q133" s="645"/>
      <c r="R133" s="645"/>
      <c r="S133" s="136"/>
      <c r="T133" s="645" t="s">
        <v>90</v>
      </c>
      <c r="U133" s="645"/>
      <c r="V133" s="645"/>
      <c r="W133" s="645"/>
      <c r="X133" s="136"/>
      <c r="Y133" s="136"/>
      <c r="Z133" s="136"/>
      <c r="AA133" s="136"/>
      <c r="AB133" s="136"/>
      <c r="AC133" s="136"/>
      <c r="AD133" s="136"/>
      <c r="AE133" s="136"/>
      <c r="AF133" s="136"/>
      <c r="AG133" s="136"/>
      <c r="AH133" s="136"/>
      <c r="AI133" s="136"/>
      <c r="AJ133" s="136"/>
      <c r="AK133" s="136"/>
      <c r="AL133" s="136"/>
      <c r="AM133" s="136"/>
      <c r="AN133" s="136"/>
      <c r="AO133" s="136"/>
      <c r="AP133" s="136"/>
      <c r="AQ133" s="136"/>
      <c r="AR133" s="136"/>
      <c r="AS133" s="136"/>
      <c r="AT133" s="136"/>
      <c r="AU133" s="136"/>
      <c r="AV133" s="10"/>
    </row>
    <row r="134" spans="2:48" x14ac:dyDescent="0.2">
      <c r="B134" s="10"/>
      <c r="C134" s="136"/>
      <c r="D134" s="136"/>
      <c r="E134" s="136"/>
      <c r="F134" s="136" t="s">
        <v>154</v>
      </c>
      <c r="G134" s="136"/>
      <c r="H134" s="136"/>
      <c r="I134" s="136"/>
      <c r="J134" s="136"/>
      <c r="K134" s="136"/>
      <c r="L134" s="136"/>
      <c r="M134" s="136"/>
      <c r="N134" s="136"/>
      <c r="O134" s="778">
        <f>SUM(AI32,AI42,AI52)</f>
        <v>0</v>
      </c>
      <c r="P134" s="779"/>
      <c r="Q134" s="779"/>
      <c r="R134" s="780"/>
      <c r="S134" s="136"/>
      <c r="T134" s="778">
        <f>SUM(AO32,AO42,AO52)</f>
        <v>0</v>
      </c>
      <c r="U134" s="779"/>
      <c r="V134" s="779"/>
      <c r="W134" s="780"/>
      <c r="X134" s="136"/>
      <c r="Y134" s="136"/>
      <c r="Z134" s="136"/>
      <c r="AA134" s="136"/>
      <c r="AB134" s="136"/>
      <c r="AC134" s="136"/>
      <c r="AD134" s="136"/>
      <c r="AE134" s="136"/>
      <c r="AF134" s="136"/>
      <c r="AG134" s="136"/>
      <c r="AH134" s="136"/>
      <c r="AI134" s="136"/>
      <c r="AJ134" s="136"/>
      <c r="AK134" s="136"/>
      <c r="AL134" s="136"/>
      <c r="AM134" s="136"/>
      <c r="AN134" s="136"/>
      <c r="AO134" s="136"/>
      <c r="AP134" s="775">
        <f>SUM(O134,T134)</f>
        <v>0</v>
      </c>
      <c r="AQ134" s="776"/>
      <c r="AR134" s="776"/>
      <c r="AS134" s="776"/>
      <c r="AT134" s="777"/>
      <c r="AU134" s="136"/>
      <c r="AV134" s="10"/>
    </row>
    <row r="135" spans="2:48" x14ac:dyDescent="0.2">
      <c r="B135" s="10"/>
      <c r="C135" s="136"/>
      <c r="D135" s="136"/>
      <c r="E135" s="136"/>
      <c r="F135" s="136"/>
      <c r="G135" s="136"/>
      <c r="H135" s="136"/>
      <c r="I135" s="136"/>
      <c r="J135" s="136"/>
      <c r="K135" s="136"/>
      <c r="L135" s="136"/>
      <c r="M135" s="136"/>
      <c r="N135" s="136"/>
      <c r="O135" s="136"/>
      <c r="P135" s="136"/>
      <c r="Q135" s="136"/>
      <c r="R135" s="136"/>
      <c r="S135" s="136"/>
      <c r="T135" s="136"/>
      <c r="U135" s="136"/>
      <c r="V135" s="136"/>
      <c r="W135" s="136"/>
      <c r="X135" s="136"/>
      <c r="Y135" s="136"/>
      <c r="Z135" s="136"/>
      <c r="AA135" s="136"/>
      <c r="AB135" s="136"/>
      <c r="AC135" s="136"/>
      <c r="AD135" s="136"/>
      <c r="AE135" s="136"/>
      <c r="AF135" s="136"/>
      <c r="AG135" s="136"/>
      <c r="AH135" s="136"/>
      <c r="AI135" s="136"/>
      <c r="AJ135" s="136"/>
      <c r="AK135" s="136"/>
      <c r="AL135" s="136"/>
      <c r="AM135" s="136"/>
      <c r="AN135" s="136"/>
      <c r="AO135" s="136"/>
      <c r="AP135" s="136"/>
      <c r="AQ135" s="136"/>
      <c r="AR135" s="136"/>
      <c r="AS135" s="136"/>
      <c r="AT135" s="136"/>
      <c r="AU135" s="136"/>
      <c r="AV135" s="10"/>
    </row>
    <row r="136" spans="2:48" x14ac:dyDescent="0.2">
      <c r="B136" s="10"/>
      <c r="C136" s="136"/>
      <c r="D136" s="136"/>
      <c r="E136" s="136"/>
      <c r="F136" s="136"/>
      <c r="G136" s="136"/>
      <c r="H136" s="136"/>
      <c r="I136" s="136"/>
      <c r="J136" s="136"/>
      <c r="K136" s="136"/>
      <c r="L136" s="136"/>
      <c r="M136" s="136"/>
      <c r="N136" s="136"/>
      <c r="O136" s="645" t="s">
        <v>138</v>
      </c>
      <c r="P136" s="645"/>
      <c r="Q136" s="645"/>
      <c r="R136" s="645"/>
      <c r="S136" s="136"/>
      <c r="T136" s="645" t="s">
        <v>157</v>
      </c>
      <c r="U136" s="645"/>
      <c r="V136" s="645"/>
      <c r="W136" s="645"/>
      <c r="X136" s="136"/>
      <c r="Y136" s="645" t="s">
        <v>158</v>
      </c>
      <c r="Z136" s="645"/>
      <c r="AA136" s="645"/>
      <c r="AB136" s="645"/>
      <c r="AC136" s="136"/>
      <c r="AD136" s="645" t="s">
        <v>170</v>
      </c>
      <c r="AE136" s="645"/>
      <c r="AF136" s="645"/>
      <c r="AG136" s="645"/>
      <c r="AH136" s="136"/>
      <c r="AI136" s="645" t="s">
        <v>159</v>
      </c>
      <c r="AJ136" s="645"/>
      <c r="AK136" s="645"/>
      <c r="AL136" s="645"/>
      <c r="AM136" s="136"/>
      <c r="AN136" s="136"/>
      <c r="AO136" s="136"/>
      <c r="AP136" s="136"/>
      <c r="AQ136" s="136"/>
      <c r="AR136" s="136"/>
      <c r="AS136" s="136"/>
      <c r="AT136" s="136"/>
      <c r="AU136" s="136"/>
      <c r="AV136" s="10"/>
    </row>
    <row r="137" spans="2:48" x14ac:dyDescent="0.2">
      <c r="B137" s="10"/>
      <c r="C137" s="136"/>
      <c r="D137" s="136"/>
      <c r="E137" s="136"/>
      <c r="F137" s="136" t="s">
        <v>156</v>
      </c>
      <c r="G137" s="136"/>
      <c r="H137" s="136"/>
      <c r="I137" s="136"/>
      <c r="J137" s="136"/>
      <c r="K137" s="136"/>
      <c r="L137" s="136"/>
      <c r="M137" s="136"/>
      <c r="N137" s="136"/>
      <c r="O137" s="783">
        <f>Result_EquipmentCost_Y5</f>
        <v>0</v>
      </c>
      <c r="P137" s="784"/>
      <c r="Q137" s="784"/>
      <c r="R137" s="785"/>
      <c r="S137" s="136"/>
      <c r="T137" s="783">
        <f>SUM(Result_TravelDomestic_Y5,Result_TravelForeign_Y5)</f>
        <v>0</v>
      </c>
      <c r="U137" s="784"/>
      <c r="V137" s="784"/>
      <c r="W137" s="785"/>
      <c r="X137" s="136"/>
      <c r="Y137" s="783">
        <f>Result_ParticipantCosts_Y5</f>
        <v>0</v>
      </c>
      <c r="Z137" s="784"/>
      <c r="AA137" s="784"/>
      <c r="AB137" s="785"/>
      <c r="AC137" s="136"/>
      <c r="AD137" s="783">
        <f>Result_SubawardCosts_Y5</f>
        <v>0</v>
      </c>
      <c r="AE137" s="784"/>
      <c r="AF137" s="784"/>
      <c r="AG137" s="785"/>
      <c r="AH137" s="136"/>
      <c r="AI137" s="783">
        <f>Result_OtherDirectCosts_Y5</f>
        <v>0</v>
      </c>
      <c r="AJ137" s="784"/>
      <c r="AK137" s="784"/>
      <c r="AL137" s="785"/>
      <c r="AM137" s="136"/>
      <c r="AN137" s="136"/>
      <c r="AO137" s="136"/>
      <c r="AP137" s="775">
        <f>SUM(O137,T137,Y137,AD137,AI137)</f>
        <v>0</v>
      </c>
      <c r="AQ137" s="776"/>
      <c r="AR137" s="776"/>
      <c r="AS137" s="776"/>
      <c r="AT137" s="777"/>
      <c r="AU137" s="136"/>
      <c r="AV137" s="10"/>
    </row>
    <row r="138" spans="2:48" x14ac:dyDescent="0.2">
      <c r="B138" s="10"/>
      <c r="C138" s="136"/>
      <c r="D138" s="136"/>
      <c r="E138" s="136"/>
      <c r="F138" s="136"/>
      <c r="G138" s="136"/>
      <c r="H138" s="136"/>
      <c r="I138" s="136"/>
      <c r="J138" s="136"/>
      <c r="K138" s="136"/>
      <c r="L138" s="136"/>
      <c r="M138" s="136"/>
      <c r="N138" s="136"/>
      <c r="O138" s="136"/>
      <c r="P138" s="136"/>
      <c r="Q138" s="136"/>
      <c r="R138" s="136"/>
      <c r="S138" s="136"/>
      <c r="T138" s="136"/>
      <c r="U138" s="136"/>
      <c r="V138" s="136"/>
      <c r="W138" s="136"/>
      <c r="X138" s="136"/>
      <c r="Y138" s="136"/>
      <c r="Z138" s="136"/>
      <c r="AA138" s="136"/>
      <c r="AB138" s="136"/>
      <c r="AC138" s="136"/>
      <c r="AD138" s="136"/>
      <c r="AE138" s="136"/>
      <c r="AF138" s="136"/>
      <c r="AG138" s="136"/>
      <c r="AH138" s="136"/>
      <c r="AI138" s="136"/>
      <c r="AJ138" s="136"/>
      <c r="AK138" s="136"/>
      <c r="AL138" s="136"/>
      <c r="AM138" s="136"/>
      <c r="AN138" s="136"/>
      <c r="AO138" s="136"/>
      <c r="AP138" s="136"/>
      <c r="AQ138" s="136"/>
      <c r="AR138" s="136"/>
      <c r="AS138" s="136"/>
      <c r="AT138" s="136"/>
      <c r="AU138" s="136"/>
      <c r="AV138" s="10"/>
    </row>
    <row r="139" spans="2:48" x14ac:dyDescent="0.2">
      <c r="B139" s="10"/>
      <c r="C139" s="136"/>
      <c r="D139" s="136"/>
      <c r="E139" s="136"/>
      <c r="F139" s="136" t="s">
        <v>161</v>
      </c>
      <c r="G139" s="136"/>
      <c r="H139" s="136"/>
      <c r="I139" s="136"/>
      <c r="J139" s="136"/>
      <c r="K139" s="136"/>
      <c r="L139" s="155"/>
      <c r="M139" s="155"/>
      <c r="N139" s="155"/>
      <c r="O139" s="155"/>
      <c r="P139" s="155"/>
      <c r="Q139" s="155"/>
      <c r="R139" s="155"/>
      <c r="S139" s="155"/>
      <c r="T139" s="155"/>
      <c r="U139" s="155"/>
      <c r="V139" s="155"/>
      <c r="W139" s="155"/>
      <c r="X139" s="155"/>
      <c r="Y139" s="155"/>
      <c r="Z139" s="155"/>
      <c r="AA139" s="155"/>
      <c r="AB139" s="155"/>
      <c r="AC139" s="155"/>
      <c r="AD139" s="155"/>
      <c r="AE139" s="155"/>
      <c r="AF139" s="155"/>
      <c r="AG139" s="155"/>
      <c r="AH139" s="155"/>
      <c r="AI139" s="155"/>
      <c r="AJ139" s="155"/>
      <c r="AK139" s="155"/>
      <c r="AL139" s="155"/>
      <c r="AM139" s="155"/>
      <c r="AN139" s="155"/>
      <c r="AO139" s="136"/>
      <c r="AP139" s="775">
        <f>SUM(Result_PersonnelCosts_Y5,Result_EquipmentCost_Y5,Result_TravelTotal_Y5,Result_ParticipantCosts_Y5,Result_SubawardCosts_Y5,Result_OtherDirectCosts_Y5)</f>
        <v>0</v>
      </c>
      <c r="AQ139" s="776"/>
      <c r="AR139" s="776"/>
      <c r="AS139" s="776"/>
      <c r="AT139" s="777"/>
      <c r="AU139" s="136"/>
      <c r="AV139" s="10"/>
    </row>
    <row r="140" spans="2:48" x14ac:dyDescent="0.2">
      <c r="B140" s="10"/>
      <c r="C140" s="136"/>
      <c r="D140" s="136"/>
      <c r="E140" s="136"/>
      <c r="F140" s="136"/>
      <c r="G140" s="136"/>
      <c r="H140" s="136"/>
      <c r="I140" s="136"/>
      <c r="J140" s="136"/>
      <c r="K140" s="136"/>
      <c r="L140" s="136"/>
      <c r="M140" s="136"/>
      <c r="N140" s="136"/>
      <c r="O140" s="136"/>
      <c r="P140" s="136"/>
      <c r="Q140" s="136"/>
      <c r="R140" s="136"/>
      <c r="S140" s="136"/>
      <c r="T140" s="136"/>
      <c r="U140" s="136"/>
      <c r="V140" s="136"/>
      <c r="W140" s="136"/>
      <c r="X140" s="136"/>
      <c r="Y140" s="136"/>
      <c r="Z140" s="136"/>
      <c r="AA140" s="136"/>
      <c r="AB140" s="136"/>
      <c r="AC140" s="136"/>
      <c r="AD140" s="136"/>
      <c r="AE140" s="136"/>
      <c r="AF140" s="136"/>
      <c r="AG140" s="136"/>
      <c r="AH140" s="136"/>
      <c r="AI140" s="136"/>
      <c r="AJ140" s="136"/>
      <c r="AK140" s="136"/>
      <c r="AL140" s="136"/>
      <c r="AM140" s="136"/>
      <c r="AN140" s="136"/>
      <c r="AO140" s="136"/>
      <c r="AP140" s="786">
        <f>Result_TotalDirectCosts_Y5 - Result_SubawardCosts_UW_Y5 - IF(Data_Exclude_SalariesWages, Result_SalariesWages_Y5, 0) - IF(Data_Exclude_Fringes, Result_FringeBenefits_Y5, 0) - IF(Data_Exclude_Tuition, Result_TuitionTOTAL_Y5, 0) - IF(Data_Exclude_Equipment, Result_EquipmentCost_Y5, 0) - IF(Data_Exclude_Travel, Result_TravelTotal_Y5, 0) - IF(Data_Exclude_ParticipantCosts, Result_ParticipantCosts_Y5, 0) - IF(Data_Exclude_NonUWSubawards, Result_SubawardCosts_NonUW_Y5, IF(Data_Exclude_NonUWSubawardsExceeding25K, Result_SubawardCosts_NonUW_Y5 - Result_SubawardBase_Y5_TOTAL, 0)) - IF(Data_Exclude_OtherCosts, Result_OtherDirectCosts_Y5 - Result_TuitionTOTAL_Y5, 0)</f>
        <v>0</v>
      </c>
      <c r="AQ140" s="786"/>
      <c r="AR140" s="786"/>
      <c r="AS140" s="136"/>
      <c r="AT140" s="136"/>
      <c r="AU140" s="136"/>
      <c r="AV140" s="10"/>
    </row>
    <row r="141" spans="2:48" x14ac:dyDescent="0.2">
      <c r="B141" s="10"/>
      <c r="C141" s="136"/>
      <c r="D141" s="136"/>
      <c r="E141" s="136"/>
      <c r="F141" s="136" t="s">
        <v>207</v>
      </c>
      <c r="G141" s="136"/>
      <c r="H141" s="136"/>
      <c r="I141" s="136"/>
      <c r="J141" s="160"/>
      <c r="K141" s="155"/>
      <c r="L141" s="155"/>
      <c r="M141" s="155"/>
      <c r="N141" s="155"/>
      <c r="O141" s="155"/>
      <c r="P141" s="155"/>
      <c r="Q141" s="155"/>
      <c r="R141" s="155"/>
      <c r="S141" s="155"/>
      <c r="T141" s="155"/>
      <c r="U141" s="155"/>
      <c r="V141" s="155"/>
      <c r="W141" s="155"/>
      <c r="X141" s="155"/>
      <c r="Y141" s="155"/>
      <c r="Z141" s="155"/>
      <c r="AA141" s="155"/>
      <c r="AB141" s="155"/>
      <c r="AC141" s="155"/>
      <c r="AD141" s="155"/>
      <c r="AE141" s="155"/>
      <c r="AF141" s="155"/>
      <c r="AG141" s="155"/>
      <c r="AH141" s="155"/>
      <c r="AI141" s="155"/>
      <c r="AJ141" s="155"/>
      <c r="AK141" s="155"/>
      <c r="AL141" s="155"/>
      <c r="AM141" s="155"/>
      <c r="AN141" s="155"/>
      <c r="AO141" s="136"/>
      <c r="AP141" s="775">
        <f>CHOOSE('Drop-Down_Options'!E14,0,Result_TotalDirectCosts_Y5 - Result_SubawardCosts_UW_Y5,(Result_TotalDirectCosts_Y5-Result_EquipmentCost_Y5-Result_ParticipantCosts_Y5-Result_TuitionTOTAL_Y5-(Result_SubawardCosts_Y5-Result_SubawardBase_Y5_TOTAL)),AP140)</f>
        <v>0</v>
      </c>
      <c r="AQ141" s="776"/>
      <c r="AR141" s="776"/>
      <c r="AS141" s="776"/>
      <c r="AT141" s="777"/>
      <c r="AU141" s="136"/>
      <c r="AV141" s="10"/>
    </row>
    <row r="142" spans="2:48" x14ac:dyDescent="0.2">
      <c r="B142" s="10"/>
      <c r="C142" s="136"/>
      <c r="D142" s="136"/>
      <c r="E142" s="136"/>
      <c r="F142" s="136"/>
      <c r="G142" s="136"/>
      <c r="H142" s="136"/>
      <c r="I142" s="136"/>
      <c r="J142" s="136"/>
      <c r="K142" s="136"/>
      <c r="L142" s="136"/>
      <c r="M142" s="136"/>
      <c r="N142" s="136"/>
      <c r="O142" s="136"/>
      <c r="P142" s="136"/>
      <c r="Q142" s="136"/>
      <c r="R142" s="136"/>
      <c r="S142" s="136"/>
      <c r="T142" s="136"/>
      <c r="U142" s="136"/>
      <c r="V142" s="136"/>
      <c r="W142" s="136"/>
      <c r="X142" s="136"/>
      <c r="Y142" s="136"/>
      <c r="Z142" s="136"/>
      <c r="AA142" s="136"/>
      <c r="AB142" s="136"/>
      <c r="AC142" s="136"/>
      <c r="AD142" s="136"/>
      <c r="AE142" s="136"/>
      <c r="AF142" s="136"/>
      <c r="AG142" s="136"/>
      <c r="AH142" s="136"/>
      <c r="AI142" s="136"/>
      <c r="AJ142" s="136"/>
      <c r="AK142" s="136"/>
      <c r="AL142" s="136"/>
      <c r="AM142" s="136"/>
      <c r="AN142" s="136"/>
      <c r="AO142" s="136"/>
      <c r="AP142" s="136"/>
      <c r="AQ142" s="136"/>
      <c r="AR142" s="136"/>
      <c r="AS142" s="136"/>
      <c r="AT142" s="136"/>
      <c r="AU142" s="136"/>
      <c r="AV142" s="10"/>
    </row>
    <row r="143" spans="2:48" ht="12.75" customHeight="1" x14ac:dyDescent="0.2">
      <c r="B143" s="10"/>
      <c r="C143" s="136"/>
      <c r="D143" s="136"/>
      <c r="E143" s="136"/>
      <c r="F143" s="136" t="s">
        <v>208</v>
      </c>
      <c r="G143" s="136"/>
      <c r="H143" s="136"/>
      <c r="I143" s="136"/>
      <c r="J143" s="155"/>
      <c r="K143" s="155"/>
      <c r="L143" s="155"/>
      <c r="M143" s="155"/>
      <c r="N143" s="155"/>
      <c r="O143" s="155"/>
      <c r="P143" s="155"/>
      <c r="Q143" s="155"/>
      <c r="R143" s="155"/>
      <c r="S143" s="155"/>
      <c r="T143" s="155"/>
      <c r="U143" s="155"/>
      <c r="V143" s="155"/>
      <c r="W143" s="155"/>
      <c r="X143" s="155"/>
      <c r="Y143" s="155"/>
      <c r="Z143" s="155"/>
      <c r="AA143" s="155"/>
      <c r="AB143" s="155"/>
      <c r="AC143" s="155"/>
      <c r="AD143" s="155"/>
      <c r="AE143" s="155"/>
      <c r="AF143" s="155"/>
      <c r="AG143" s="155"/>
      <c r="AH143" s="155"/>
      <c r="AI143" s="155"/>
      <c r="AJ143" s="155"/>
      <c r="AK143" s="155"/>
      <c r="AL143" s="155"/>
      <c r="AM143" s="155"/>
      <c r="AN143" s="155"/>
      <c r="AO143" s="136"/>
      <c r="AP143" s="775">
        <f>AP141*FA_Rate_Y5</f>
        <v>0</v>
      </c>
      <c r="AQ143" s="776"/>
      <c r="AR143" s="776"/>
      <c r="AS143" s="776"/>
      <c r="AT143" s="777"/>
      <c r="AU143" s="136"/>
      <c r="AV143" s="10"/>
    </row>
    <row r="144" spans="2:48" ht="12.75" customHeight="1" x14ac:dyDescent="0.2">
      <c r="B144" s="10"/>
      <c r="C144" s="136"/>
      <c r="D144" s="136"/>
      <c r="E144" s="136"/>
      <c r="F144" s="136"/>
      <c r="G144" s="136"/>
      <c r="H144" s="136"/>
      <c r="I144" s="136"/>
      <c r="J144" s="136"/>
      <c r="K144" s="136"/>
      <c r="L144" s="136"/>
      <c r="M144" s="136"/>
      <c r="N144" s="136"/>
      <c r="O144" s="136"/>
      <c r="P144" s="136"/>
      <c r="Q144" s="136"/>
      <c r="R144" s="136"/>
      <c r="S144" s="136"/>
      <c r="T144" s="136"/>
      <c r="U144" s="136"/>
      <c r="V144" s="136"/>
      <c r="W144" s="136"/>
      <c r="X144" s="136"/>
      <c r="Y144" s="136"/>
      <c r="Z144" s="136"/>
      <c r="AA144" s="136"/>
      <c r="AB144" s="136"/>
      <c r="AC144" s="136"/>
      <c r="AD144" s="136"/>
      <c r="AE144" s="136"/>
      <c r="AF144" s="136"/>
      <c r="AG144" s="136"/>
      <c r="AH144" s="136"/>
      <c r="AI144" s="136"/>
      <c r="AJ144" s="136"/>
      <c r="AK144" s="136"/>
      <c r="AL144" s="136"/>
      <c r="AM144" s="136"/>
      <c r="AN144" s="136"/>
      <c r="AO144" s="136"/>
      <c r="AP144" s="136"/>
      <c r="AQ144" s="136"/>
      <c r="AR144" s="136"/>
      <c r="AS144" s="136"/>
      <c r="AT144" s="136"/>
      <c r="AU144" s="136"/>
      <c r="AV144" s="10"/>
    </row>
    <row r="145" spans="2:48" ht="12.75" customHeight="1" x14ac:dyDescent="0.2">
      <c r="B145" s="10"/>
      <c r="C145" s="136"/>
      <c r="D145" s="136"/>
      <c r="E145" s="136"/>
      <c r="F145" s="141" t="s">
        <v>334</v>
      </c>
      <c r="G145" s="136"/>
      <c r="H145" s="136"/>
      <c r="I145" s="136"/>
      <c r="J145" s="136"/>
      <c r="K145" s="136"/>
      <c r="L145" s="136"/>
      <c r="M145" s="136"/>
      <c r="N145" s="136"/>
      <c r="O145" s="155"/>
      <c r="P145" s="155"/>
      <c r="Q145" s="155"/>
      <c r="R145" s="155"/>
      <c r="S145" s="155"/>
      <c r="T145" s="155"/>
      <c r="U145" s="155"/>
      <c r="V145" s="155"/>
      <c r="W145" s="155"/>
      <c r="X145" s="155"/>
      <c r="Y145" s="155"/>
      <c r="Z145" s="155"/>
      <c r="AA145" s="155"/>
      <c r="AB145" s="155"/>
      <c r="AC145" s="155"/>
      <c r="AD145" s="155"/>
      <c r="AE145" s="155"/>
      <c r="AF145" s="155"/>
      <c r="AG145" s="155"/>
      <c r="AH145" s="155"/>
      <c r="AI145" s="155"/>
      <c r="AJ145" s="155"/>
      <c r="AK145" s="155"/>
      <c r="AL145" s="155"/>
      <c r="AM145" s="155"/>
      <c r="AN145" s="155"/>
      <c r="AO145" s="136"/>
      <c r="AP145" s="775">
        <f>SUM(Result_TotalDirectCosts_Y5,Result_IndirectCosts_Y5)</f>
        <v>0</v>
      </c>
      <c r="AQ145" s="776"/>
      <c r="AR145" s="776"/>
      <c r="AS145" s="776"/>
      <c r="AT145" s="777"/>
      <c r="AU145" s="136"/>
      <c r="AV145" s="10"/>
    </row>
    <row r="146" spans="2:48" ht="12.75" customHeight="1" thickBot="1" x14ac:dyDescent="0.25">
      <c r="B146" s="10"/>
      <c r="C146" s="136"/>
      <c r="D146" s="136"/>
      <c r="E146" s="136"/>
      <c r="F146" s="136"/>
      <c r="G146" s="136"/>
      <c r="H146" s="136"/>
      <c r="I146" s="136"/>
      <c r="J146" s="136"/>
      <c r="K146" s="136"/>
      <c r="L146" s="136"/>
      <c r="M146" s="136"/>
      <c r="N146" s="136"/>
      <c r="O146" s="136"/>
      <c r="P146" s="136"/>
      <c r="Q146" s="136"/>
      <c r="R146" s="136"/>
      <c r="S146" s="136"/>
      <c r="T146" s="136"/>
      <c r="U146" s="136"/>
      <c r="V146" s="136"/>
      <c r="W146" s="136"/>
      <c r="X146" s="136"/>
      <c r="Y146" s="136"/>
      <c r="Z146" s="136"/>
      <c r="AA146" s="136"/>
      <c r="AB146" s="136"/>
      <c r="AC146" s="136"/>
      <c r="AD146" s="136"/>
      <c r="AE146" s="136"/>
      <c r="AF146" s="136"/>
      <c r="AG146" s="136"/>
      <c r="AH146" s="136"/>
      <c r="AI146" s="136"/>
      <c r="AJ146" s="136"/>
      <c r="AK146" s="136"/>
      <c r="AL146" s="136"/>
      <c r="AM146" s="136"/>
      <c r="AN146" s="136"/>
      <c r="AO146" s="136"/>
      <c r="AP146" s="136"/>
      <c r="AQ146" s="136"/>
      <c r="AR146" s="136"/>
      <c r="AS146" s="136"/>
      <c r="AT146" s="136"/>
      <c r="AU146" s="136"/>
      <c r="AV146" s="10"/>
    </row>
    <row r="147" spans="2:48" ht="5.0999999999999996" customHeight="1" thickBot="1" x14ac:dyDescent="0.25">
      <c r="B147" s="14"/>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5"/>
    </row>
    <row r="149" spans="2:48" x14ac:dyDescent="0.2">
      <c r="E149" t="s">
        <v>219</v>
      </c>
    </row>
    <row r="150" spans="2:48" ht="30" x14ac:dyDescent="0.4">
      <c r="AB150" s="22"/>
    </row>
    <row r="151" spans="2:48" ht="12.75" customHeight="1" x14ac:dyDescent="0.4">
      <c r="U151" s="22"/>
    </row>
  </sheetData>
  <sheetProtection algorithmName="SHA-512" hashValue="icKHsfvV+opMoRy62+GeA1BCmx2c1ME7w4ynLFUaar9GoaUw4cfzAzr2DjSczZU4JSu1OsTs+u6pHR0tVJFUEg==" saltValue="bre+MqGm0s267gcCmD7lAA==" spinCount="100000" sheet="1" selectLockedCells="1"/>
  <mergeCells count="515">
    <mergeCell ref="F126:L126"/>
    <mergeCell ref="AK126:AN126"/>
    <mergeCell ref="AK119:AN119"/>
    <mergeCell ref="AK123:AN123"/>
    <mergeCell ref="M119:AJ119"/>
    <mergeCell ref="M120:AJ120"/>
    <mergeCell ref="F108:AJ108"/>
    <mergeCell ref="AK108:AN108"/>
    <mergeCell ref="F109:AJ109"/>
    <mergeCell ref="AK109:AN109"/>
    <mergeCell ref="F113:AJ113"/>
    <mergeCell ref="AK113:AN113"/>
    <mergeCell ref="AK111:AN111"/>
    <mergeCell ref="F127:L129"/>
    <mergeCell ref="M129:AJ129"/>
    <mergeCell ref="AK124:AN124"/>
    <mergeCell ref="F124:L124"/>
    <mergeCell ref="M124:AJ124"/>
    <mergeCell ref="F110:AJ110"/>
    <mergeCell ref="AK110:AN110"/>
    <mergeCell ref="F111:AJ111"/>
    <mergeCell ref="F112:AJ112"/>
    <mergeCell ref="AK112:AN112"/>
    <mergeCell ref="F116:AJ116"/>
    <mergeCell ref="AK116:AN116"/>
    <mergeCell ref="F117:L117"/>
    <mergeCell ref="M117:AJ117"/>
    <mergeCell ref="AK117:AN117"/>
    <mergeCell ref="F123:L123"/>
    <mergeCell ref="M123:AJ123"/>
    <mergeCell ref="M121:AJ121"/>
    <mergeCell ref="M122:AJ122"/>
    <mergeCell ref="AK120:AN120"/>
    <mergeCell ref="AK121:AN121"/>
    <mergeCell ref="AK122:AN122"/>
    <mergeCell ref="F119:L122"/>
    <mergeCell ref="F125:L125"/>
    <mergeCell ref="AR3:AU3"/>
    <mergeCell ref="AP139:AT139"/>
    <mergeCell ref="AP140:AR140"/>
    <mergeCell ref="O137:R137"/>
    <mergeCell ref="T137:W137"/>
    <mergeCell ref="Y137:AB137"/>
    <mergeCell ref="AD137:AG137"/>
    <mergeCell ref="AI137:AL137"/>
    <mergeCell ref="O136:R136"/>
    <mergeCell ref="T136:W136"/>
    <mergeCell ref="Y136:AB136"/>
    <mergeCell ref="AD136:AG136"/>
    <mergeCell ref="AI136:AL136"/>
    <mergeCell ref="AK129:AN129"/>
    <mergeCell ref="O134:R134"/>
    <mergeCell ref="T134:W134"/>
    <mergeCell ref="O133:R133"/>
    <mergeCell ref="T133:W133"/>
    <mergeCell ref="AK127:AN127"/>
    <mergeCell ref="AK128:AN128"/>
    <mergeCell ref="M127:AJ127"/>
    <mergeCell ref="M125:AJ125"/>
    <mergeCell ref="AK125:AN125"/>
    <mergeCell ref="M126:AJ126"/>
    <mergeCell ref="AP145:AT145"/>
    <mergeCell ref="AO49:AP49"/>
    <mergeCell ref="AQ49:AT49"/>
    <mergeCell ref="AO50:AP50"/>
    <mergeCell ref="AQ50:AT50"/>
    <mergeCell ref="AP100:AT100"/>
    <mergeCell ref="AP86:AT86"/>
    <mergeCell ref="AP87:AT87"/>
    <mergeCell ref="AP66:AT66"/>
    <mergeCell ref="AO52:AP52"/>
    <mergeCell ref="AQ52:AT52"/>
    <mergeCell ref="AP114:AT114"/>
    <mergeCell ref="AP141:AT141"/>
    <mergeCell ref="AP143:AT143"/>
    <mergeCell ref="AP137:AT137"/>
    <mergeCell ref="AP134:AT134"/>
    <mergeCell ref="AP130:AT130"/>
    <mergeCell ref="F103:AF103"/>
    <mergeCell ref="AG103:AJ103"/>
    <mergeCell ref="AK103:AN103"/>
    <mergeCell ref="F104:AF104"/>
    <mergeCell ref="AG104:AJ104"/>
    <mergeCell ref="AK104:AN104"/>
    <mergeCell ref="F105:AF105"/>
    <mergeCell ref="AG105:AJ105"/>
    <mergeCell ref="AK105:AN105"/>
    <mergeCell ref="F106:AF106"/>
    <mergeCell ref="AG106:AJ106"/>
    <mergeCell ref="AK106:AN106"/>
    <mergeCell ref="F118:L118"/>
    <mergeCell ref="M118:AJ118"/>
    <mergeCell ref="AK118:AN118"/>
    <mergeCell ref="F107:AF107"/>
    <mergeCell ref="AG107:AJ107"/>
    <mergeCell ref="AK107:AN107"/>
    <mergeCell ref="AK98:AN98"/>
    <mergeCell ref="AK99:AN99"/>
    <mergeCell ref="F102:AF102"/>
    <mergeCell ref="AG102:AJ102"/>
    <mergeCell ref="AK102:AN102"/>
    <mergeCell ref="F92:L99"/>
    <mergeCell ref="M93:AJ93"/>
    <mergeCell ref="M94:AJ94"/>
    <mergeCell ref="M95:AJ95"/>
    <mergeCell ref="M96:AJ96"/>
    <mergeCell ref="M97:AJ97"/>
    <mergeCell ref="M98:AJ98"/>
    <mergeCell ref="M99:AJ99"/>
    <mergeCell ref="AK95:AN95"/>
    <mergeCell ref="AK96:AN96"/>
    <mergeCell ref="AK97:AN97"/>
    <mergeCell ref="AK92:AN92"/>
    <mergeCell ref="AK93:AN93"/>
    <mergeCell ref="AK94:AN94"/>
    <mergeCell ref="M92:AJ92"/>
    <mergeCell ref="F89:AJ89"/>
    <mergeCell ref="AK89:AN89"/>
    <mergeCell ref="AK90:AN90"/>
    <mergeCell ref="AK91:AN91"/>
    <mergeCell ref="F90:L90"/>
    <mergeCell ref="F91:L91"/>
    <mergeCell ref="M90:AJ90"/>
    <mergeCell ref="M91:AJ91"/>
    <mergeCell ref="F84:AJ84"/>
    <mergeCell ref="AK84:AN84"/>
    <mergeCell ref="F85:AJ85"/>
    <mergeCell ref="AK85:AN85"/>
    <mergeCell ref="F81:AJ81"/>
    <mergeCell ref="AK81:AN81"/>
    <mergeCell ref="F82:AJ82"/>
    <mergeCell ref="AK82:AN82"/>
    <mergeCell ref="F83:AJ83"/>
    <mergeCell ref="AK83:AN83"/>
    <mergeCell ref="F78:AJ78"/>
    <mergeCell ref="AK78:AN78"/>
    <mergeCell ref="F79:AJ79"/>
    <mergeCell ref="AK79:AN79"/>
    <mergeCell ref="F80:AJ80"/>
    <mergeCell ref="AK80:AN80"/>
    <mergeCell ref="F75:AJ75"/>
    <mergeCell ref="AK75:AN75"/>
    <mergeCell ref="F76:AJ76"/>
    <mergeCell ref="AK76:AN76"/>
    <mergeCell ref="F77:AJ77"/>
    <mergeCell ref="AK77:AN77"/>
    <mergeCell ref="F72:AJ72"/>
    <mergeCell ref="AK72:AN72"/>
    <mergeCell ref="F73:AJ73"/>
    <mergeCell ref="AK73:AN73"/>
    <mergeCell ref="F74:AJ74"/>
    <mergeCell ref="AK74:AN74"/>
    <mergeCell ref="F69:AJ69"/>
    <mergeCell ref="AK69:AN69"/>
    <mergeCell ref="F70:AJ70"/>
    <mergeCell ref="AK70:AN70"/>
    <mergeCell ref="F71:AJ71"/>
    <mergeCell ref="AK71:AN71"/>
    <mergeCell ref="F64:AJ64"/>
    <mergeCell ref="AK64:AN64"/>
    <mergeCell ref="F65:AJ65"/>
    <mergeCell ref="AK65:AN65"/>
    <mergeCell ref="F68:AJ68"/>
    <mergeCell ref="AK68:AN68"/>
    <mergeCell ref="F61:AJ61"/>
    <mergeCell ref="AK61:AN61"/>
    <mergeCell ref="F62:AJ62"/>
    <mergeCell ref="AK62:AN62"/>
    <mergeCell ref="F63:AJ63"/>
    <mergeCell ref="AK63:AN63"/>
    <mergeCell ref="F58:AJ58"/>
    <mergeCell ref="AK58:AN58"/>
    <mergeCell ref="F59:AJ59"/>
    <mergeCell ref="AK59:AN59"/>
    <mergeCell ref="F60:AJ60"/>
    <mergeCell ref="AK60:AN60"/>
    <mergeCell ref="F55:AJ55"/>
    <mergeCell ref="AK55:AN55"/>
    <mergeCell ref="F56:AJ56"/>
    <mergeCell ref="AK56:AN56"/>
    <mergeCell ref="F57:AJ57"/>
    <mergeCell ref="AK57:AN57"/>
    <mergeCell ref="AO46:AP46"/>
    <mergeCell ref="AQ46:AT46"/>
    <mergeCell ref="AI50:AL50"/>
    <mergeCell ref="AM50:AN50"/>
    <mergeCell ref="AI52:AL52"/>
    <mergeCell ref="AM52:AN52"/>
    <mergeCell ref="F48:Q48"/>
    <mergeCell ref="R48:T48"/>
    <mergeCell ref="F50:Q50"/>
    <mergeCell ref="R50:T50"/>
    <mergeCell ref="U50:W50"/>
    <mergeCell ref="AG50:AH50"/>
    <mergeCell ref="F49:Q49"/>
    <mergeCell ref="R49:T49"/>
    <mergeCell ref="U49:W49"/>
    <mergeCell ref="AG49:AH49"/>
    <mergeCell ref="AI49:AL49"/>
    <mergeCell ref="AM49:AN49"/>
    <mergeCell ref="U48:W48"/>
    <mergeCell ref="AG48:AH48"/>
    <mergeCell ref="AI48:AL48"/>
    <mergeCell ref="AM48:AN48"/>
    <mergeCell ref="AO47:AP47"/>
    <mergeCell ref="AQ47:AT47"/>
    <mergeCell ref="AO48:AP48"/>
    <mergeCell ref="AQ48:AT48"/>
    <mergeCell ref="AO40:AP40"/>
    <mergeCell ref="AF42:AH42"/>
    <mergeCell ref="AI42:AL42"/>
    <mergeCell ref="AM42:AN42"/>
    <mergeCell ref="AM40:AN40"/>
    <mergeCell ref="AF40:AH40"/>
    <mergeCell ref="AI40:AL40"/>
    <mergeCell ref="F40:AA40"/>
    <mergeCell ref="F47:Q47"/>
    <mergeCell ref="R47:T47"/>
    <mergeCell ref="U47:W47"/>
    <mergeCell ref="AG47:AH47"/>
    <mergeCell ref="AI47:AL47"/>
    <mergeCell ref="AM47:AN47"/>
    <mergeCell ref="AO45:AP45"/>
    <mergeCell ref="AQ45:AT45"/>
    <mergeCell ref="F46:Q46"/>
    <mergeCell ref="R46:T46"/>
    <mergeCell ref="U46:W46"/>
    <mergeCell ref="AG46:AH46"/>
    <mergeCell ref="AI46:AL46"/>
    <mergeCell ref="AM46:AN46"/>
    <mergeCell ref="F45:Q45"/>
    <mergeCell ref="R45:T45"/>
    <mergeCell ref="U45:W45"/>
    <mergeCell ref="AG45:AH45"/>
    <mergeCell ref="AI45:AL45"/>
    <mergeCell ref="AM45:AN45"/>
    <mergeCell ref="AQ37:AT37"/>
    <mergeCell ref="AQ38:AT38"/>
    <mergeCell ref="AQ39:AT39"/>
    <mergeCell ref="AF36:AH36"/>
    <mergeCell ref="AF37:AH37"/>
    <mergeCell ref="AF38:AH38"/>
    <mergeCell ref="AF39:AH39"/>
    <mergeCell ref="AI36:AL36"/>
    <mergeCell ref="AI37:AL37"/>
    <mergeCell ref="AI38:AL38"/>
    <mergeCell ref="AI39:AL39"/>
    <mergeCell ref="AM39:AN39"/>
    <mergeCell ref="F36:AA36"/>
    <mergeCell ref="F37:AA37"/>
    <mergeCell ref="AO36:AP36"/>
    <mergeCell ref="AO37:AP37"/>
    <mergeCell ref="AO38:AP38"/>
    <mergeCell ref="AO39:AP39"/>
    <mergeCell ref="AM36:AN36"/>
    <mergeCell ref="AM37:AN37"/>
    <mergeCell ref="AM38:AN38"/>
    <mergeCell ref="F38:AA38"/>
    <mergeCell ref="F39:AA39"/>
    <mergeCell ref="AQ30:AT30"/>
    <mergeCell ref="AI32:AL32"/>
    <mergeCell ref="V5:AF5"/>
    <mergeCell ref="AI35:AL35"/>
    <mergeCell ref="AM35:AN35"/>
    <mergeCell ref="AO35:AP35"/>
    <mergeCell ref="AQ35:AT35"/>
    <mergeCell ref="AO42:AP42"/>
    <mergeCell ref="AQ40:AT40"/>
    <mergeCell ref="AF35:AH35"/>
    <mergeCell ref="F35:AA35"/>
    <mergeCell ref="AG30:AH30"/>
    <mergeCell ref="AI30:AL30"/>
    <mergeCell ref="AO32:AP32"/>
    <mergeCell ref="AD30:AF30"/>
    <mergeCell ref="AM30:AN30"/>
    <mergeCell ref="AO30:AP30"/>
    <mergeCell ref="AQ32:AT32"/>
    <mergeCell ref="AI29:AL29"/>
    <mergeCell ref="AM29:AN29"/>
    <mergeCell ref="AO29:AP29"/>
    <mergeCell ref="AQ29:AT29"/>
    <mergeCell ref="AQ42:AT42"/>
    <mergeCell ref="AQ36:AT36"/>
    <mergeCell ref="O26:T26"/>
    <mergeCell ref="F30:K30"/>
    <mergeCell ref="L30:N30"/>
    <mergeCell ref="O30:T30"/>
    <mergeCell ref="U30:X30"/>
    <mergeCell ref="AB30:AC30"/>
    <mergeCell ref="AM28:AN28"/>
    <mergeCell ref="F29:K29"/>
    <mergeCell ref="L29:N29"/>
    <mergeCell ref="O29:T29"/>
    <mergeCell ref="U29:X29"/>
    <mergeCell ref="AB29:AC29"/>
    <mergeCell ref="AD29:AF29"/>
    <mergeCell ref="AG29:AH29"/>
    <mergeCell ref="F27:K27"/>
    <mergeCell ref="L27:N27"/>
    <mergeCell ref="O27:T27"/>
    <mergeCell ref="U27:X27"/>
    <mergeCell ref="AD26:AF26"/>
    <mergeCell ref="AG26:AH26"/>
    <mergeCell ref="AI26:AL26"/>
    <mergeCell ref="AM26:AN26"/>
    <mergeCell ref="AG25:AH25"/>
    <mergeCell ref="AI25:AL25"/>
    <mergeCell ref="AB24:AC24"/>
    <mergeCell ref="AD24:AF24"/>
    <mergeCell ref="AG24:AH24"/>
    <mergeCell ref="AQ27:AT27"/>
    <mergeCell ref="F28:K28"/>
    <mergeCell ref="L28:N28"/>
    <mergeCell ref="O28:T28"/>
    <mergeCell ref="U28:X28"/>
    <mergeCell ref="AB28:AC28"/>
    <mergeCell ref="AD28:AF28"/>
    <mergeCell ref="AG28:AH28"/>
    <mergeCell ref="AI28:AL28"/>
    <mergeCell ref="AB27:AC27"/>
    <mergeCell ref="AD27:AF27"/>
    <mergeCell ref="AG27:AH27"/>
    <mergeCell ref="AI27:AL27"/>
    <mergeCell ref="AM27:AN27"/>
    <mergeCell ref="AO27:AP27"/>
    <mergeCell ref="AO28:AP28"/>
    <mergeCell ref="AQ28:AT28"/>
    <mergeCell ref="F26:K26"/>
    <mergeCell ref="L26:N26"/>
    <mergeCell ref="AO26:AP26"/>
    <mergeCell ref="AQ26:AT26"/>
    <mergeCell ref="F23:K23"/>
    <mergeCell ref="L23:N23"/>
    <mergeCell ref="O23:T23"/>
    <mergeCell ref="U23:X23"/>
    <mergeCell ref="AB23:AC23"/>
    <mergeCell ref="AD23:AF23"/>
    <mergeCell ref="AG23:AH23"/>
    <mergeCell ref="AI23:AL23"/>
    <mergeCell ref="AM23:AN23"/>
    <mergeCell ref="AO23:AP23"/>
    <mergeCell ref="AQ23:AT23"/>
    <mergeCell ref="F24:K24"/>
    <mergeCell ref="L24:N24"/>
    <mergeCell ref="O24:T24"/>
    <mergeCell ref="U24:X24"/>
    <mergeCell ref="AQ24:AT24"/>
    <mergeCell ref="F25:K25"/>
    <mergeCell ref="L25:N25"/>
    <mergeCell ref="O25:T25"/>
    <mergeCell ref="U25:X25"/>
    <mergeCell ref="AB25:AC25"/>
    <mergeCell ref="AD25:AF25"/>
    <mergeCell ref="F21:K21"/>
    <mergeCell ref="L21:N21"/>
    <mergeCell ref="O21:T21"/>
    <mergeCell ref="U21:X21"/>
    <mergeCell ref="AQ21:AT21"/>
    <mergeCell ref="F22:K22"/>
    <mergeCell ref="L22:N22"/>
    <mergeCell ref="O22:T22"/>
    <mergeCell ref="U22:X22"/>
    <mergeCell ref="AB22:AC22"/>
    <mergeCell ref="AD22:AF22"/>
    <mergeCell ref="AG22:AH22"/>
    <mergeCell ref="AI22:AL22"/>
    <mergeCell ref="AB21:AC21"/>
    <mergeCell ref="AD21:AF21"/>
    <mergeCell ref="AG21:AH21"/>
    <mergeCell ref="AI21:AL21"/>
    <mergeCell ref="AM21:AN21"/>
    <mergeCell ref="AO21:AP21"/>
    <mergeCell ref="AM22:AN22"/>
    <mergeCell ref="AO22:AP22"/>
    <mergeCell ref="AQ22:AT22"/>
    <mergeCell ref="F20:K20"/>
    <mergeCell ref="L20:N20"/>
    <mergeCell ref="O20:T20"/>
    <mergeCell ref="U20:X20"/>
    <mergeCell ref="AB20:AC20"/>
    <mergeCell ref="AD20:AF20"/>
    <mergeCell ref="AG20:AH20"/>
    <mergeCell ref="AI20:AL20"/>
    <mergeCell ref="AM20:AN20"/>
    <mergeCell ref="F18:K18"/>
    <mergeCell ref="L18:N18"/>
    <mergeCell ref="O18:T18"/>
    <mergeCell ref="U18:X18"/>
    <mergeCell ref="AQ18:AT18"/>
    <mergeCell ref="F19:K19"/>
    <mergeCell ref="L19:N19"/>
    <mergeCell ref="O19:T19"/>
    <mergeCell ref="U19:X19"/>
    <mergeCell ref="AB19:AC19"/>
    <mergeCell ref="AD19:AF19"/>
    <mergeCell ref="AG19:AH19"/>
    <mergeCell ref="AI19:AL19"/>
    <mergeCell ref="AB18:AC18"/>
    <mergeCell ref="AD18:AF18"/>
    <mergeCell ref="AG18:AH18"/>
    <mergeCell ref="AI18:AL18"/>
    <mergeCell ref="AM18:AN18"/>
    <mergeCell ref="AO18:AP18"/>
    <mergeCell ref="AM19:AN19"/>
    <mergeCell ref="AO19:AP19"/>
    <mergeCell ref="AQ19:AT19"/>
    <mergeCell ref="F17:K17"/>
    <mergeCell ref="L17:N17"/>
    <mergeCell ref="O17:T17"/>
    <mergeCell ref="U17:X17"/>
    <mergeCell ref="AB17:AC17"/>
    <mergeCell ref="AD17:AF17"/>
    <mergeCell ref="AG17:AH17"/>
    <mergeCell ref="AI17:AL17"/>
    <mergeCell ref="AM17:AN17"/>
    <mergeCell ref="F15:K15"/>
    <mergeCell ref="L15:N15"/>
    <mergeCell ref="O15:T15"/>
    <mergeCell ref="U15:X15"/>
    <mergeCell ref="AQ15:AT15"/>
    <mergeCell ref="F16:K16"/>
    <mergeCell ref="L16:N16"/>
    <mergeCell ref="O16:T16"/>
    <mergeCell ref="U16:X16"/>
    <mergeCell ref="AB16:AC16"/>
    <mergeCell ref="AD16:AF16"/>
    <mergeCell ref="AG16:AH16"/>
    <mergeCell ref="AI16:AL16"/>
    <mergeCell ref="AB15:AC15"/>
    <mergeCell ref="AD15:AF15"/>
    <mergeCell ref="AG15:AH15"/>
    <mergeCell ref="AI15:AL15"/>
    <mergeCell ref="AM15:AN15"/>
    <mergeCell ref="AO15:AP15"/>
    <mergeCell ref="AM16:AN16"/>
    <mergeCell ref="AO16:AP16"/>
    <mergeCell ref="AQ16:AT16"/>
    <mergeCell ref="F14:K14"/>
    <mergeCell ref="L14:N14"/>
    <mergeCell ref="O14:T14"/>
    <mergeCell ref="U14:X14"/>
    <mergeCell ref="AB14:AC14"/>
    <mergeCell ref="AD14:AF14"/>
    <mergeCell ref="AG14:AH14"/>
    <mergeCell ref="AI14:AL14"/>
    <mergeCell ref="AM14:AN14"/>
    <mergeCell ref="F13:K13"/>
    <mergeCell ref="L13:N13"/>
    <mergeCell ref="O13:T13"/>
    <mergeCell ref="U13:X13"/>
    <mergeCell ref="AB13:AC13"/>
    <mergeCell ref="AM11:AN11"/>
    <mergeCell ref="AO11:AP11"/>
    <mergeCell ref="AD13:AF13"/>
    <mergeCell ref="AG13:AH13"/>
    <mergeCell ref="AI13:AL13"/>
    <mergeCell ref="AB12:AC12"/>
    <mergeCell ref="AD12:AF12"/>
    <mergeCell ref="AG12:AH12"/>
    <mergeCell ref="AI12:AL12"/>
    <mergeCell ref="F12:K12"/>
    <mergeCell ref="L12:N12"/>
    <mergeCell ref="O12:T12"/>
    <mergeCell ref="U12:X12"/>
    <mergeCell ref="AG11:AH11"/>
    <mergeCell ref="AI11:AL11"/>
    <mergeCell ref="AM13:AN13"/>
    <mergeCell ref="AO13:AP13"/>
    <mergeCell ref="F11:K11"/>
    <mergeCell ref="L11:N11"/>
    <mergeCell ref="AM12:AN12"/>
    <mergeCell ref="AO12:AP12"/>
    <mergeCell ref="C4:AU4"/>
    <mergeCell ref="F10:K10"/>
    <mergeCell ref="L10:N10"/>
    <mergeCell ref="O10:T10"/>
    <mergeCell ref="U10:X10"/>
    <mergeCell ref="Y10:AA10"/>
    <mergeCell ref="AB10:AC10"/>
    <mergeCell ref="AD10:AF10"/>
    <mergeCell ref="AG10:AH10"/>
    <mergeCell ref="AI10:AL10"/>
    <mergeCell ref="AG5:AT6"/>
    <mergeCell ref="V6:AF6"/>
    <mergeCell ref="O11:T11"/>
    <mergeCell ref="U11:X11"/>
    <mergeCell ref="AB11:AC11"/>
    <mergeCell ref="AD11:AF11"/>
    <mergeCell ref="AQ11:AT11"/>
    <mergeCell ref="AQ10:AT10"/>
    <mergeCell ref="AQ12:AT12"/>
    <mergeCell ref="AB35:AD35"/>
    <mergeCell ref="AB36:AD36"/>
    <mergeCell ref="AB37:AD37"/>
    <mergeCell ref="AB38:AD38"/>
    <mergeCell ref="AB39:AD39"/>
    <mergeCell ref="AB40:AD40"/>
    <mergeCell ref="R8:AT9"/>
    <mergeCell ref="AM10:AN10"/>
    <mergeCell ref="AO10:AP10"/>
    <mergeCell ref="AQ13:AT13"/>
    <mergeCell ref="AO14:AP14"/>
    <mergeCell ref="AQ14:AT14"/>
    <mergeCell ref="AO17:AP17"/>
    <mergeCell ref="AQ17:AT17"/>
    <mergeCell ref="AO20:AP20"/>
    <mergeCell ref="AQ20:AT20"/>
    <mergeCell ref="AI24:AL24"/>
    <mergeCell ref="AM24:AN24"/>
    <mergeCell ref="AO24:AP24"/>
    <mergeCell ref="AM25:AN25"/>
    <mergeCell ref="AO25:AP25"/>
    <mergeCell ref="AQ25:AT25"/>
    <mergeCell ref="U26:X26"/>
    <mergeCell ref="AB26:AC26"/>
  </mergeCells>
  <conditionalFormatting sqref="F11:F30">
    <cfRule type="expression" dxfId="50" priority="14" stopIfTrue="1">
      <formula>F11=0</formula>
    </cfRule>
  </conditionalFormatting>
  <conditionalFormatting sqref="F103:F107 AG103:AJ107 F109:AJ113">
    <cfRule type="cellIs" dxfId="49" priority="13" stopIfTrue="1" operator="equal">
      <formula>0</formula>
    </cfRule>
  </conditionalFormatting>
  <conditionalFormatting sqref="R8:AT9">
    <cfRule type="expression" dxfId="48" priority="2">
      <formula>SUM($AA$11:$AA$30)&gt;0</formula>
    </cfRule>
  </conditionalFormatting>
  <conditionalFormatting sqref="U6">
    <cfRule type="cellIs" dxfId="47" priority="5" stopIfTrue="1" operator="equal">
      <formula>0</formula>
    </cfRule>
  </conditionalFormatting>
  <conditionalFormatting sqref="U11:X30">
    <cfRule type="expression" dxfId="46" priority="1">
      <formula>$AA11&lt;&gt;""</formula>
    </cfRule>
  </conditionalFormatting>
  <conditionalFormatting sqref="V5:AT6">
    <cfRule type="cellIs" dxfId="45" priority="4" stopIfTrue="1" operator="lessThanOrEqual">
      <formula>0</formula>
    </cfRule>
  </conditionalFormatting>
  <conditionalFormatting sqref="AB11:AC30">
    <cfRule type="expression" dxfId="44" priority="21" stopIfTrue="1">
      <formula>OR(AND($Y11=3,$AB11&gt;3),AND($Y11=2,$AB11&gt;9),AND($Y11=4,$AB11&gt;12))</formula>
    </cfRule>
  </conditionalFormatting>
  <conditionalFormatting sqref="AD11:AF30">
    <cfRule type="expression" dxfId="43" priority="8" stopIfTrue="1">
      <formula>$AD11&gt;100%</formula>
    </cfRule>
  </conditionalFormatting>
  <conditionalFormatting sqref="AF36:AT40">
    <cfRule type="expression" dxfId="42" priority="35" stopIfTrue="1">
      <formula>$AB36=""</formula>
    </cfRule>
  </conditionalFormatting>
  <conditionalFormatting sqref="AG11:AT30">
    <cfRule type="expression" dxfId="41" priority="15" stopIfTrue="1">
      <formula>OR($U11="",$AB11="",$AD11="")</formula>
    </cfRule>
  </conditionalFormatting>
  <conditionalFormatting sqref="AG46:AT50">
    <cfRule type="expression" dxfId="40" priority="10" stopIfTrue="1">
      <formula>$U46=""</formula>
    </cfRule>
  </conditionalFormatting>
  <dataValidations count="5">
    <dataValidation type="decimal" operator="greaterThanOrEqual" allowBlank="1" showErrorMessage="1" errorTitle="Invalid Month Input" error="The number of months must be a decimal value greater than or equal to zero.  Entering half-months is acceptable.  For one-and-one-half months enter 1.5.  Click RETRY to change your entry, or CANCEL to undo your changes." sqref="AB11:AC30" xr:uid="{00000000-0002-0000-0600-000000000000}">
      <formula1>0</formula1>
    </dataValidation>
    <dataValidation type="decimal" operator="greaterThanOrEqual" allowBlank="1" showErrorMessage="1" errorTitle="Invalid Number Input" error="You must enter a number into this cell with a value of zero or higher. Click RETRY to change your entry, or CANCEL to undo your changes." sqref="AK126:AN129 R46:W50 AK56:AN65 AK69:AN76 AK78:AN85 AK90:AN99 AK103:AN107 AK109:AN113 AK117:AN124" xr:uid="{00000000-0002-0000-0600-000001000000}">
      <formula1>0</formula1>
    </dataValidation>
    <dataValidation type="decimal" allowBlank="1" showErrorMessage="1" errorTitle="Invalid % Effort Input" error="Percent Effort must be an decimal value greater than or equal to zero.  Click RETRY to change your entry, or CANCEL to undo your changes." sqref="AD11:AF30" xr:uid="{00000000-0002-0000-0600-000002000000}">
      <formula1>0</formula1>
      <formula2>5</formula2>
    </dataValidation>
    <dataValidation type="decimal" operator="greaterThanOrEqual" allowBlank="1" showErrorMessage="1" errorTitle="Invalid Number Input" error="You must enter a decimal number into this cell with a value of 0.25 or higher. Click RETRY to change your entry, or CANCEL to undo your changes." sqref="AB36:AD40" xr:uid="{00000000-0002-0000-0600-000003000000}">
      <formula1>0.25</formula1>
    </dataValidation>
    <dataValidation type="whole" allowBlank="1" showErrorMessage="1" errorTitle="Data Entry Prohibited" error="Do not enter data direclty into this cell.  The value of this cell is controlled by the &quot;Period&quot; drop-down." sqref="Y11:Y30" xr:uid="{00000000-0002-0000-0600-000004000000}">
      <formula1>0</formula1>
      <formula2>4</formula2>
    </dataValidation>
  </dataValidations>
  <printOptions horizontalCentered="1"/>
  <pageMargins left="0.25" right="0.25" top="0.75" bottom="0.75" header="0.3" footer="0.3"/>
  <pageSetup scale="56" fitToHeight="0" orientation="portrait" r:id="rId1"/>
  <headerFooter>
    <oddFooter>Page &amp;P of &amp;N</oddFooter>
  </headerFooter>
  <rowBreaks count="1" manualBreakCount="1">
    <brk id="67" min="1" max="47" man="1"/>
  </rowBreaks>
  <ignoredErrors>
    <ignoredError sqref="L11:T30" unlockedFormula="1"/>
    <ignoredError sqref="E46:E50 E56:E65 E69:E76 E78:E85 E90:E99 E109:E113 E103:E107 E36:E40 E117:E129" numberStoredAsText="1"/>
    <ignoredError sqref="F11:K30" formulaRange="1" unlockedFormula="1"/>
    <ignoredError sqref="E11:E30" numberStoredAsText="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Drop Down 1">
              <controlPr defaultSize="0" autoLine="0" autoPict="0">
                <anchor moveWithCells="1">
                  <from>
                    <xdr:col>24</xdr:col>
                    <xdr:colOff>28575</xdr:colOff>
                    <xdr:row>10</xdr:row>
                    <xdr:rowOff>28575</xdr:rowOff>
                  </from>
                  <to>
                    <xdr:col>26</xdr:col>
                    <xdr:colOff>257175</xdr:colOff>
                    <xdr:row>10</xdr:row>
                    <xdr:rowOff>219075</xdr:rowOff>
                  </to>
                </anchor>
              </controlPr>
            </control>
          </mc:Choice>
        </mc:AlternateContent>
        <mc:AlternateContent xmlns:mc="http://schemas.openxmlformats.org/markup-compatibility/2006">
          <mc:Choice Requires="x14">
            <control shapeId="12290" r:id="rId5" name="Drop Down 2">
              <controlPr defaultSize="0" autoLine="0" autoPict="0">
                <anchor moveWithCells="1">
                  <from>
                    <xdr:col>24</xdr:col>
                    <xdr:colOff>28575</xdr:colOff>
                    <xdr:row>11</xdr:row>
                    <xdr:rowOff>28575</xdr:rowOff>
                  </from>
                  <to>
                    <xdr:col>26</xdr:col>
                    <xdr:colOff>257175</xdr:colOff>
                    <xdr:row>11</xdr:row>
                    <xdr:rowOff>219075</xdr:rowOff>
                  </to>
                </anchor>
              </controlPr>
            </control>
          </mc:Choice>
        </mc:AlternateContent>
        <mc:AlternateContent xmlns:mc="http://schemas.openxmlformats.org/markup-compatibility/2006">
          <mc:Choice Requires="x14">
            <control shapeId="12291" r:id="rId6" name="Drop Down 3">
              <controlPr defaultSize="0" autoLine="0" autoPict="0">
                <anchor moveWithCells="1">
                  <from>
                    <xdr:col>24</xdr:col>
                    <xdr:colOff>28575</xdr:colOff>
                    <xdr:row>12</xdr:row>
                    <xdr:rowOff>28575</xdr:rowOff>
                  </from>
                  <to>
                    <xdr:col>26</xdr:col>
                    <xdr:colOff>257175</xdr:colOff>
                    <xdr:row>12</xdr:row>
                    <xdr:rowOff>219075</xdr:rowOff>
                  </to>
                </anchor>
              </controlPr>
            </control>
          </mc:Choice>
        </mc:AlternateContent>
        <mc:AlternateContent xmlns:mc="http://schemas.openxmlformats.org/markup-compatibility/2006">
          <mc:Choice Requires="x14">
            <control shapeId="12292" r:id="rId7" name="Drop Down 4">
              <controlPr defaultSize="0" autoLine="0" autoPict="0">
                <anchor moveWithCells="1">
                  <from>
                    <xdr:col>24</xdr:col>
                    <xdr:colOff>28575</xdr:colOff>
                    <xdr:row>13</xdr:row>
                    <xdr:rowOff>28575</xdr:rowOff>
                  </from>
                  <to>
                    <xdr:col>26</xdr:col>
                    <xdr:colOff>257175</xdr:colOff>
                    <xdr:row>13</xdr:row>
                    <xdr:rowOff>219075</xdr:rowOff>
                  </to>
                </anchor>
              </controlPr>
            </control>
          </mc:Choice>
        </mc:AlternateContent>
        <mc:AlternateContent xmlns:mc="http://schemas.openxmlformats.org/markup-compatibility/2006">
          <mc:Choice Requires="x14">
            <control shapeId="12293" r:id="rId8" name="Drop Down 5">
              <controlPr defaultSize="0" autoLine="0" autoPict="0">
                <anchor moveWithCells="1">
                  <from>
                    <xdr:col>24</xdr:col>
                    <xdr:colOff>28575</xdr:colOff>
                    <xdr:row>14</xdr:row>
                    <xdr:rowOff>28575</xdr:rowOff>
                  </from>
                  <to>
                    <xdr:col>26</xdr:col>
                    <xdr:colOff>257175</xdr:colOff>
                    <xdr:row>14</xdr:row>
                    <xdr:rowOff>219075</xdr:rowOff>
                  </to>
                </anchor>
              </controlPr>
            </control>
          </mc:Choice>
        </mc:AlternateContent>
        <mc:AlternateContent xmlns:mc="http://schemas.openxmlformats.org/markup-compatibility/2006">
          <mc:Choice Requires="x14">
            <control shapeId="12294" r:id="rId9" name="Drop Down 6">
              <controlPr defaultSize="0" autoLine="0" autoPict="0">
                <anchor moveWithCells="1">
                  <from>
                    <xdr:col>24</xdr:col>
                    <xdr:colOff>28575</xdr:colOff>
                    <xdr:row>15</xdr:row>
                    <xdr:rowOff>28575</xdr:rowOff>
                  </from>
                  <to>
                    <xdr:col>26</xdr:col>
                    <xdr:colOff>257175</xdr:colOff>
                    <xdr:row>15</xdr:row>
                    <xdr:rowOff>219075</xdr:rowOff>
                  </to>
                </anchor>
              </controlPr>
            </control>
          </mc:Choice>
        </mc:AlternateContent>
        <mc:AlternateContent xmlns:mc="http://schemas.openxmlformats.org/markup-compatibility/2006">
          <mc:Choice Requires="x14">
            <control shapeId="12295" r:id="rId10" name="Drop Down 7">
              <controlPr defaultSize="0" autoLine="0" autoPict="0">
                <anchor moveWithCells="1">
                  <from>
                    <xdr:col>24</xdr:col>
                    <xdr:colOff>28575</xdr:colOff>
                    <xdr:row>16</xdr:row>
                    <xdr:rowOff>28575</xdr:rowOff>
                  </from>
                  <to>
                    <xdr:col>26</xdr:col>
                    <xdr:colOff>257175</xdr:colOff>
                    <xdr:row>16</xdr:row>
                    <xdr:rowOff>219075</xdr:rowOff>
                  </to>
                </anchor>
              </controlPr>
            </control>
          </mc:Choice>
        </mc:AlternateContent>
        <mc:AlternateContent xmlns:mc="http://schemas.openxmlformats.org/markup-compatibility/2006">
          <mc:Choice Requires="x14">
            <control shapeId="12296" r:id="rId11" name="Drop Down 8">
              <controlPr defaultSize="0" autoLine="0" autoPict="0">
                <anchor moveWithCells="1">
                  <from>
                    <xdr:col>24</xdr:col>
                    <xdr:colOff>28575</xdr:colOff>
                    <xdr:row>17</xdr:row>
                    <xdr:rowOff>28575</xdr:rowOff>
                  </from>
                  <to>
                    <xdr:col>26</xdr:col>
                    <xdr:colOff>257175</xdr:colOff>
                    <xdr:row>17</xdr:row>
                    <xdr:rowOff>219075</xdr:rowOff>
                  </to>
                </anchor>
              </controlPr>
            </control>
          </mc:Choice>
        </mc:AlternateContent>
        <mc:AlternateContent xmlns:mc="http://schemas.openxmlformats.org/markup-compatibility/2006">
          <mc:Choice Requires="x14">
            <control shapeId="12297" r:id="rId12" name="Drop Down 9">
              <controlPr defaultSize="0" autoLine="0" autoPict="0">
                <anchor moveWithCells="1">
                  <from>
                    <xdr:col>24</xdr:col>
                    <xdr:colOff>28575</xdr:colOff>
                    <xdr:row>18</xdr:row>
                    <xdr:rowOff>28575</xdr:rowOff>
                  </from>
                  <to>
                    <xdr:col>26</xdr:col>
                    <xdr:colOff>257175</xdr:colOff>
                    <xdr:row>18</xdr:row>
                    <xdr:rowOff>219075</xdr:rowOff>
                  </to>
                </anchor>
              </controlPr>
            </control>
          </mc:Choice>
        </mc:AlternateContent>
        <mc:AlternateContent xmlns:mc="http://schemas.openxmlformats.org/markup-compatibility/2006">
          <mc:Choice Requires="x14">
            <control shapeId="12298" r:id="rId13" name="Drop Down 10">
              <controlPr defaultSize="0" autoLine="0" autoPict="0">
                <anchor moveWithCells="1">
                  <from>
                    <xdr:col>24</xdr:col>
                    <xdr:colOff>28575</xdr:colOff>
                    <xdr:row>19</xdr:row>
                    <xdr:rowOff>28575</xdr:rowOff>
                  </from>
                  <to>
                    <xdr:col>26</xdr:col>
                    <xdr:colOff>257175</xdr:colOff>
                    <xdr:row>19</xdr:row>
                    <xdr:rowOff>219075</xdr:rowOff>
                  </to>
                </anchor>
              </controlPr>
            </control>
          </mc:Choice>
        </mc:AlternateContent>
        <mc:AlternateContent xmlns:mc="http://schemas.openxmlformats.org/markup-compatibility/2006">
          <mc:Choice Requires="x14">
            <control shapeId="12299" r:id="rId14" name="Drop Down 11">
              <controlPr defaultSize="0" autoLine="0" autoPict="0">
                <anchor moveWithCells="1">
                  <from>
                    <xdr:col>24</xdr:col>
                    <xdr:colOff>28575</xdr:colOff>
                    <xdr:row>20</xdr:row>
                    <xdr:rowOff>28575</xdr:rowOff>
                  </from>
                  <to>
                    <xdr:col>26</xdr:col>
                    <xdr:colOff>257175</xdr:colOff>
                    <xdr:row>20</xdr:row>
                    <xdr:rowOff>219075</xdr:rowOff>
                  </to>
                </anchor>
              </controlPr>
            </control>
          </mc:Choice>
        </mc:AlternateContent>
        <mc:AlternateContent xmlns:mc="http://schemas.openxmlformats.org/markup-compatibility/2006">
          <mc:Choice Requires="x14">
            <control shapeId="12300" r:id="rId15" name="Drop Down 12">
              <controlPr defaultSize="0" autoLine="0" autoPict="0">
                <anchor moveWithCells="1">
                  <from>
                    <xdr:col>24</xdr:col>
                    <xdr:colOff>28575</xdr:colOff>
                    <xdr:row>21</xdr:row>
                    <xdr:rowOff>28575</xdr:rowOff>
                  </from>
                  <to>
                    <xdr:col>26</xdr:col>
                    <xdr:colOff>257175</xdr:colOff>
                    <xdr:row>21</xdr:row>
                    <xdr:rowOff>219075</xdr:rowOff>
                  </to>
                </anchor>
              </controlPr>
            </control>
          </mc:Choice>
        </mc:AlternateContent>
        <mc:AlternateContent xmlns:mc="http://schemas.openxmlformats.org/markup-compatibility/2006">
          <mc:Choice Requires="x14">
            <control shapeId="12301" r:id="rId16" name="Drop Down 13">
              <controlPr defaultSize="0" autoLine="0" autoPict="0">
                <anchor moveWithCells="1">
                  <from>
                    <xdr:col>24</xdr:col>
                    <xdr:colOff>28575</xdr:colOff>
                    <xdr:row>22</xdr:row>
                    <xdr:rowOff>28575</xdr:rowOff>
                  </from>
                  <to>
                    <xdr:col>26</xdr:col>
                    <xdr:colOff>257175</xdr:colOff>
                    <xdr:row>22</xdr:row>
                    <xdr:rowOff>219075</xdr:rowOff>
                  </to>
                </anchor>
              </controlPr>
            </control>
          </mc:Choice>
        </mc:AlternateContent>
        <mc:AlternateContent xmlns:mc="http://schemas.openxmlformats.org/markup-compatibility/2006">
          <mc:Choice Requires="x14">
            <control shapeId="12302" r:id="rId17" name="Drop Down 14">
              <controlPr defaultSize="0" autoLine="0" autoPict="0">
                <anchor moveWithCells="1">
                  <from>
                    <xdr:col>24</xdr:col>
                    <xdr:colOff>28575</xdr:colOff>
                    <xdr:row>23</xdr:row>
                    <xdr:rowOff>28575</xdr:rowOff>
                  </from>
                  <to>
                    <xdr:col>26</xdr:col>
                    <xdr:colOff>257175</xdr:colOff>
                    <xdr:row>23</xdr:row>
                    <xdr:rowOff>219075</xdr:rowOff>
                  </to>
                </anchor>
              </controlPr>
            </control>
          </mc:Choice>
        </mc:AlternateContent>
        <mc:AlternateContent xmlns:mc="http://schemas.openxmlformats.org/markup-compatibility/2006">
          <mc:Choice Requires="x14">
            <control shapeId="12303" r:id="rId18" name="Drop Down 15">
              <controlPr defaultSize="0" autoLine="0" autoPict="0">
                <anchor moveWithCells="1">
                  <from>
                    <xdr:col>24</xdr:col>
                    <xdr:colOff>28575</xdr:colOff>
                    <xdr:row>24</xdr:row>
                    <xdr:rowOff>28575</xdr:rowOff>
                  </from>
                  <to>
                    <xdr:col>26</xdr:col>
                    <xdr:colOff>257175</xdr:colOff>
                    <xdr:row>24</xdr:row>
                    <xdr:rowOff>219075</xdr:rowOff>
                  </to>
                </anchor>
              </controlPr>
            </control>
          </mc:Choice>
        </mc:AlternateContent>
        <mc:AlternateContent xmlns:mc="http://schemas.openxmlformats.org/markup-compatibility/2006">
          <mc:Choice Requires="x14">
            <control shapeId="12304" r:id="rId19" name="Drop Down 16">
              <controlPr defaultSize="0" autoLine="0" autoPict="0">
                <anchor moveWithCells="1">
                  <from>
                    <xdr:col>24</xdr:col>
                    <xdr:colOff>28575</xdr:colOff>
                    <xdr:row>25</xdr:row>
                    <xdr:rowOff>28575</xdr:rowOff>
                  </from>
                  <to>
                    <xdr:col>26</xdr:col>
                    <xdr:colOff>257175</xdr:colOff>
                    <xdr:row>25</xdr:row>
                    <xdr:rowOff>219075</xdr:rowOff>
                  </to>
                </anchor>
              </controlPr>
            </control>
          </mc:Choice>
        </mc:AlternateContent>
        <mc:AlternateContent xmlns:mc="http://schemas.openxmlformats.org/markup-compatibility/2006">
          <mc:Choice Requires="x14">
            <control shapeId="12305" r:id="rId20" name="Drop Down 17">
              <controlPr defaultSize="0" autoLine="0" autoPict="0">
                <anchor moveWithCells="1">
                  <from>
                    <xdr:col>24</xdr:col>
                    <xdr:colOff>28575</xdr:colOff>
                    <xdr:row>26</xdr:row>
                    <xdr:rowOff>28575</xdr:rowOff>
                  </from>
                  <to>
                    <xdr:col>26</xdr:col>
                    <xdr:colOff>257175</xdr:colOff>
                    <xdr:row>26</xdr:row>
                    <xdr:rowOff>219075</xdr:rowOff>
                  </to>
                </anchor>
              </controlPr>
            </control>
          </mc:Choice>
        </mc:AlternateContent>
        <mc:AlternateContent xmlns:mc="http://schemas.openxmlformats.org/markup-compatibility/2006">
          <mc:Choice Requires="x14">
            <control shapeId="12306" r:id="rId21" name="Drop Down 18">
              <controlPr defaultSize="0" autoLine="0" autoPict="0">
                <anchor moveWithCells="1">
                  <from>
                    <xdr:col>24</xdr:col>
                    <xdr:colOff>28575</xdr:colOff>
                    <xdr:row>27</xdr:row>
                    <xdr:rowOff>28575</xdr:rowOff>
                  </from>
                  <to>
                    <xdr:col>26</xdr:col>
                    <xdr:colOff>257175</xdr:colOff>
                    <xdr:row>27</xdr:row>
                    <xdr:rowOff>219075</xdr:rowOff>
                  </to>
                </anchor>
              </controlPr>
            </control>
          </mc:Choice>
        </mc:AlternateContent>
        <mc:AlternateContent xmlns:mc="http://schemas.openxmlformats.org/markup-compatibility/2006">
          <mc:Choice Requires="x14">
            <control shapeId="12307" r:id="rId22" name="Drop Down 19">
              <controlPr defaultSize="0" autoLine="0" autoPict="0">
                <anchor moveWithCells="1">
                  <from>
                    <xdr:col>24</xdr:col>
                    <xdr:colOff>28575</xdr:colOff>
                    <xdr:row>28</xdr:row>
                    <xdr:rowOff>28575</xdr:rowOff>
                  </from>
                  <to>
                    <xdr:col>26</xdr:col>
                    <xdr:colOff>257175</xdr:colOff>
                    <xdr:row>28</xdr:row>
                    <xdr:rowOff>219075</xdr:rowOff>
                  </to>
                </anchor>
              </controlPr>
            </control>
          </mc:Choice>
        </mc:AlternateContent>
        <mc:AlternateContent xmlns:mc="http://schemas.openxmlformats.org/markup-compatibility/2006">
          <mc:Choice Requires="x14">
            <control shapeId="12308" r:id="rId23" name="Drop Down 20">
              <controlPr defaultSize="0" autoLine="0" autoPict="0">
                <anchor moveWithCells="1">
                  <from>
                    <xdr:col>24</xdr:col>
                    <xdr:colOff>28575</xdr:colOff>
                    <xdr:row>29</xdr:row>
                    <xdr:rowOff>28575</xdr:rowOff>
                  </from>
                  <to>
                    <xdr:col>26</xdr:col>
                    <xdr:colOff>257175</xdr:colOff>
                    <xdr:row>29</xdr:row>
                    <xdr:rowOff>219075</xdr:rowOff>
                  </to>
                </anchor>
              </controlPr>
            </control>
          </mc:Choice>
        </mc:AlternateContent>
        <mc:AlternateContent xmlns:mc="http://schemas.openxmlformats.org/markup-compatibility/2006">
          <mc:Choice Requires="x14">
            <control shapeId="12664" r:id="rId24" name="Drop Down 376">
              <controlPr defaultSize="0" autoLine="0" autoPict="0">
                <anchor moveWithCells="1" sizeWithCells="1">
                  <from>
                    <xdr:col>17</xdr:col>
                    <xdr:colOff>190500</xdr:colOff>
                    <xdr:row>36</xdr:row>
                    <xdr:rowOff>9525</xdr:rowOff>
                  </from>
                  <to>
                    <xdr:col>26</xdr:col>
                    <xdr:colOff>238125</xdr:colOff>
                    <xdr:row>36</xdr:row>
                    <xdr:rowOff>238125</xdr:rowOff>
                  </to>
                </anchor>
              </controlPr>
            </control>
          </mc:Choice>
        </mc:AlternateContent>
        <mc:AlternateContent xmlns:mc="http://schemas.openxmlformats.org/markup-compatibility/2006">
          <mc:Choice Requires="x14">
            <control shapeId="12665" r:id="rId25" name="Drop Down 377">
              <controlPr defaultSize="0" autoLine="0" autoPict="0">
                <anchor moveWithCells="1" sizeWithCells="1">
                  <from>
                    <xdr:col>5</xdr:col>
                    <xdr:colOff>9525</xdr:colOff>
                    <xdr:row>36</xdr:row>
                    <xdr:rowOff>9525</xdr:rowOff>
                  </from>
                  <to>
                    <xdr:col>12</xdr:col>
                    <xdr:colOff>0</xdr:colOff>
                    <xdr:row>36</xdr:row>
                    <xdr:rowOff>238125</xdr:rowOff>
                  </to>
                </anchor>
              </controlPr>
            </control>
          </mc:Choice>
        </mc:AlternateContent>
        <mc:AlternateContent xmlns:mc="http://schemas.openxmlformats.org/markup-compatibility/2006">
          <mc:Choice Requires="x14">
            <control shapeId="12666" r:id="rId26" name="Drop Down 378">
              <controlPr defaultSize="0" autoLine="0" autoPict="0">
                <anchor moveWithCells="1" sizeWithCells="1">
                  <from>
                    <xdr:col>12</xdr:col>
                    <xdr:colOff>28575</xdr:colOff>
                    <xdr:row>36</xdr:row>
                    <xdr:rowOff>9525</xdr:rowOff>
                  </from>
                  <to>
                    <xdr:col>17</xdr:col>
                    <xdr:colOff>161925</xdr:colOff>
                    <xdr:row>36</xdr:row>
                    <xdr:rowOff>238125</xdr:rowOff>
                  </to>
                </anchor>
              </controlPr>
            </control>
          </mc:Choice>
        </mc:AlternateContent>
        <mc:AlternateContent xmlns:mc="http://schemas.openxmlformats.org/markup-compatibility/2006">
          <mc:Choice Requires="x14">
            <control shapeId="12667" r:id="rId27" name="Drop Down 379">
              <controlPr defaultSize="0" autoLine="0" autoPict="0">
                <anchor moveWithCells="1" sizeWithCells="1">
                  <from>
                    <xdr:col>17</xdr:col>
                    <xdr:colOff>190500</xdr:colOff>
                    <xdr:row>37</xdr:row>
                    <xdr:rowOff>9525</xdr:rowOff>
                  </from>
                  <to>
                    <xdr:col>26</xdr:col>
                    <xdr:colOff>238125</xdr:colOff>
                    <xdr:row>37</xdr:row>
                    <xdr:rowOff>238125</xdr:rowOff>
                  </to>
                </anchor>
              </controlPr>
            </control>
          </mc:Choice>
        </mc:AlternateContent>
        <mc:AlternateContent xmlns:mc="http://schemas.openxmlformats.org/markup-compatibility/2006">
          <mc:Choice Requires="x14">
            <control shapeId="12668" r:id="rId28" name="Drop Down 380">
              <controlPr defaultSize="0" autoLine="0" autoPict="0">
                <anchor moveWithCells="1" sizeWithCells="1">
                  <from>
                    <xdr:col>5</xdr:col>
                    <xdr:colOff>9525</xdr:colOff>
                    <xdr:row>37</xdr:row>
                    <xdr:rowOff>9525</xdr:rowOff>
                  </from>
                  <to>
                    <xdr:col>12</xdr:col>
                    <xdr:colOff>0</xdr:colOff>
                    <xdr:row>37</xdr:row>
                    <xdr:rowOff>238125</xdr:rowOff>
                  </to>
                </anchor>
              </controlPr>
            </control>
          </mc:Choice>
        </mc:AlternateContent>
        <mc:AlternateContent xmlns:mc="http://schemas.openxmlformats.org/markup-compatibility/2006">
          <mc:Choice Requires="x14">
            <control shapeId="12669" r:id="rId29" name="Drop Down 381">
              <controlPr defaultSize="0" autoLine="0" autoPict="0">
                <anchor moveWithCells="1" sizeWithCells="1">
                  <from>
                    <xdr:col>12</xdr:col>
                    <xdr:colOff>28575</xdr:colOff>
                    <xdr:row>37</xdr:row>
                    <xdr:rowOff>9525</xdr:rowOff>
                  </from>
                  <to>
                    <xdr:col>17</xdr:col>
                    <xdr:colOff>161925</xdr:colOff>
                    <xdr:row>37</xdr:row>
                    <xdr:rowOff>238125</xdr:rowOff>
                  </to>
                </anchor>
              </controlPr>
            </control>
          </mc:Choice>
        </mc:AlternateContent>
        <mc:AlternateContent xmlns:mc="http://schemas.openxmlformats.org/markup-compatibility/2006">
          <mc:Choice Requires="x14">
            <control shapeId="12670" r:id="rId30" name="Drop Down 382">
              <controlPr defaultSize="0" autoLine="0" autoPict="0">
                <anchor moveWithCells="1" sizeWithCells="1">
                  <from>
                    <xdr:col>17</xdr:col>
                    <xdr:colOff>190500</xdr:colOff>
                    <xdr:row>38</xdr:row>
                    <xdr:rowOff>9525</xdr:rowOff>
                  </from>
                  <to>
                    <xdr:col>26</xdr:col>
                    <xdr:colOff>238125</xdr:colOff>
                    <xdr:row>38</xdr:row>
                    <xdr:rowOff>238125</xdr:rowOff>
                  </to>
                </anchor>
              </controlPr>
            </control>
          </mc:Choice>
        </mc:AlternateContent>
        <mc:AlternateContent xmlns:mc="http://schemas.openxmlformats.org/markup-compatibility/2006">
          <mc:Choice Requires="x14">
            <control shapeId="12671" r:id="rId31" name="Drop Down 383">
              <controlPr defaultSize="0" autoLine="0" autoPict="0">
                <anchor moveWithCells="1" sizeWithCells="1">
                  <from>
                    <xdr:col>5</xdr:col>
                    <xdr:colOff>9525</xdr:colOff>
                    <xdr:row>38</xdr:row>
                    <xdr:rowOff>9525</xdr:rowOff>
                  </from>
                  <to>
                    <xdr:col>12</xdr:col>
                    <xdr:colOff>0</xdr:colOff>
                    <xdr:row>38</xdr:row>
                    <xdr:rowOff>238125</xdr:rowOff>
                  </to>
                </anchor>
              </controlPr>
            </control>
          </mc:Choice>
        </mc:AlternateContent>
        <mc:AlternateContent xmlns:mc="http://schemas.openxmlformats.org/markup-compatibility/2006">
          <mc:Choice Requires="x14">
            <control shapeId="12672" r:id="rId32" name="Drop Down 384">
              <controlPr defaultSize="0" autoLine="0" autoPict="0">
                <anchor moveWithCells="1" sizeWithCells="1">
                  <from>
                    <xdr:col>12</xdr:col>
                    <xdr:colOff>28575</xdr:colOff>
                    <xdr:row>38</xdr:row>
                    <xdr:rowOff>9525</xdr:rowOff>
                  </from>
                  <to>
                    <xdr:col>17</xdr:col>
                    <xdr:colOff>161925</xdr:colOff>
                    <xdr:row>38</xdr:row>
                    <xdr:rowOff>238125</xdr:rowOff>
                  </to>
                </anchor>
              </controlPr>
            </control>
          </mc:Choice>
        </mc:AlternateContent>
        <mc:AlternateContent xmlns:mc="http://schemas.openxmlformats.org/markup-compatibility/2006">
          <mc:Choice Requires="x14">
            <control shapeId="12673" r:id="rId33" name="Drop Down 385">
              <controlPr defaultSize="0" autoLine="0" autoPict="0">
                <anchor moveWithCells="1" sizeWithCells="1">
                  <from>
                    <xdr:col>17</xdr:col>
                    <xdr:colOff>190500</xdr:colOff>
                    <xdr:row>39</xdr:row>
                    <xdr:rowOff>9525</xdr:rowOff>
                  </from>
                  <to>
                    <xdr:col>26</xdr:col>
                    <xdr:colOff>238125</xdr:colOff>
                    <xdr:row>39</xdr:row>
                    <xdr:rowOff>238125</xdr:rowOff>
                  </to>
                </anchor>
              </controlPr>
            </control>
          </mc:Choice>
        </mc:AlternateContent>
        <mc:AlternateContent xmlns:mc="http://schemas.openxmlformats.org/markup-compatibility/2006">
          <mc:Choice Requires="x14">
            <control shapeId="12674" r:id="rId34" name="Drop Down 386">
              <controlPr defaultSize="0" autoLine="0" autoPict="0">
                <anchor moveWithCells="1" sizeWithCells="1">
                  <from>
                    <xdr:col>5</xdr:col>
                    <xdr:colOff>9525</xdr:colOff>
                    <xdr:row>39</xdr:row>
                    <xdr:rowOff>9525</xdr:rowOff>
                  </from>
                  <to>
                    <xdr:col>12</xdr:col>
                    <xdr:colOff>0</xdr:colOff>
                    <xdr:row>39</xdr:row>
                    <xdr:rowOff>238125</xdr:rowOff>
                  </to>
                </anchor>
              </controlPr>
            </control>
          </mc:Choice>
        </mc:AlternateContent>
        <mc:AlternateContent xmlns:mc="http://schemas.openxmlformats.org/markup-compatibility/2006">
          <mc:Choice Requires="x14">
            <control shapeId="12675" r:id="rId35" name="Drop Down 387">
              <controlPr defaultSize="0" autoLine="0" autoPict="0">
                <anchor moveWithCells="1" sizeWithCells="1">
                  <from>
                    <xdr:col>12</xdr:col>
                    <xdr:colOff>28575</xdr:colOff>
                    <xdr:row>39</xdr:row>
                    <xdr:rowOff>9525</xdr:rowOff>
                  </from>
                  <to>
                    <xdr:col>17</xdr:col>
                    <xdr:colOff>161925</xdr:colOff>
                    <xdr:row>39</xdr:row>
                    <xdr:rowOff>238125</xdr:rowOff>
                  </to>
                </anchor>
              </controlPr>
            </control>
          </mc:Choice>
        </mc:AlternateContent>
        <mc:AlternateContent xmlns:mc="http://schemas.openxmlformats.org/markup-compatibility/2006">
          <mc:Choice Requires="x14">
            <control shapeId="12661" r:id="rId36" name="Drop Down 373">
              <controlPr defaultSize="0" autoLine="0" autoPict="0">
                <anchor moveWithCells="1" sizeWithCells="1">
                  <from>
                    <xdr:col>17</xdr:col>
                    <xdr:colOff>190500</xdr:colOff>
                    <xdr:row>35</xdr:row>
                    <xdr:rowOff>9525</xdr:rowOff>
                  </from>
                  <to>
                    <xdr:col>26</xdr:col>
                    <xdr:colOff>238125</xdr:colOff>
                    <xdr:row>35</xdr:row>
                    <xdr:rowOff>238125</xdr:rowOff>
                  </to>
                </anchor>
              </controlPr>
            </control>
          </mc:Choice>
        </mc:AlternateContent>
        <mc:AlternateContent xmlns:mc="http://schemas.openxmlformats.org/markup-compatibility/2006">
          <mc:Choice Requires="x14">
            <control shapeId="12662" r:id="rId37" name="Drop Down 374">
              <controlPr defaultSize="0" autoLine="0" autoPict="0">
                <anchor moveWithCells="1" sizeWithCells="1">
                  <from>
                    <xdr:col>5</xdr:col>
                    <xdr:colOff>9525</xdr:colOff>
                    <xdr:row>35</xdr:row>
                    <xdr:rowOff>9525</xdr:rowOff>
                  </from>
                  <to>
                    <xdr:col>12</xdr:col>
                    <xdr:colOff>0</xdr:colOff>
                    <xdr:row>35</xdr:row>
                    <xdr:rowOff>238125</xdr:rowOff>
                  </to>
                </anchor>
              </controlPr>
            </control>
          </mc:Choice>
        </mc:AlternateContent>
        <mc:AlternateContent xmlns:mc="http://schemas.openxmlformats.org/markup-compatibility/2006">
          <mc:Choice Requires="x14">
            <control shapeId="12663" r:id="rId38" name="Drop Down 375">
              <controlPr defaultSize="0" autoLine="0" autoPict="0">
                <anchor moveWithCells="1" sizeWithCells="1">
                  <from>
                    <xdr:col>12</xdr:col>
                    <xdr:colOff>28575</xdr:colOff>
                    <xdr:row>35</xdr:row>
                    <xdr:rowOff>9525</xdr:rowOff>
                  </from>
                  <to>
                    <xdr:col>17</xdr:col>
                    <xdr:colOff>161925</xdr:colOff>
                    <xdr:row>35</xdr:row>
                    <xdr:rowOff>238125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1"/>
    <pageSetUpPr fitToPage="1"/>
  </sheetPr>
  <dimension ref="B1:AV151"/>
  <sheetViews>
    <sheetView showGridLines="0" topLeftCell="A76" zoomScaleNormal="100" zoomScaleSheetLayoutView="90" workbookViewId="0">
      <selection activeCell="AK111" sqref="AK111:AN111"/>
    </sheetView>
  </sheetViews>
  <sheetFormatPr defaultColWidth="8.85546875" defaultRowHeight="12.75" x14ac:dyDescent="0.2"/>
  <cols>
    <col min="1" max="2" width="0.7109375" customWidth="1"/>
    <col min="3" max="4" width="1.42578125" customWidth="1"/>
    <col min="5" max="27" width="3.7109375" customWidth="1"/>
    <col min="28" max="29" width="4.42578125" customWidth="1"/>
    <col min="30" max="34" width="4.28515625" customWidth="1"/>
    <col min="35" max="39" width="3.7109375" customWidth="1"/>
    <col min="40" max="42" width="7.28515625" customWidth="1"/>
    <col min="43" max="46" width="3.7109375" customWidth="1"/>
    <col min="47" max="47" width="2.28515625" customWidth="1"/>
    <col min="48" max="48" width="0.7109375" customWidth="1"/>
    <col min="49" max="53" width="3.7109375" customWidth="1"/>
  </cols>
  <sheetData>
    <row r="1" spans="2:48" ht="3.75" customHeight="1" thickBot="1" x14ac:dyDescent="0.25"/>
    <row r="2" spans="2:48" ht="5.0999999999999996" customHeight="1" thickBot="1" x14ac:dyDescent="0.25">
      <c r="B2" s="11"/>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12"/>
    </row>
    <row r="3" spans="2:48" x14ac:dyDescent="0.2">
      <c r="B3" s="10"/>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7" t="str">
        <f>'Project Data'!R3</f>
        <v xml:space="preserve">OSP Budget Revision Date: </v>
      </c>
      <c r="AR3" s="675">
        <f>Var_SpreadsheetRevisionDate</f>
        <v>46094</v>
      </c>
      <c r="AS3" s="675"/>
      <c r="AT3" s="675"/>
      <c r="AU3" s="676"/>
      <c r="AV3" s="10"/>
    </row>
    <row r="4" spans="2:48" x14ac:dyDescent="0.2">
      <c r="B4" s="10"/>
      <c r="C4" s="558" t="s">
        <v>228</v>
      </c>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559"/>
      <c r="AR4" s="559"/>
      <c r="AS4" s="559"/>
      <c r="AT4" s="559"/>
      <c r="AU4" s="560"/>
      <c r="AV4" s="10"/>
    </row>
    <row r="5" spans="2:48" x14ac:dyDescent="0.2">
      <c r="B5" s="10"/>
      <c r="C5" s="144"/>
      <c r="D5" s="144"/>
      <c r="E5" s="144"/>
      <c r="F5" s="144"/>
      <c r="G5" s="145" t="s">
        <v>0</v>
      </c>
      <c r="H5" s="144"/>
      <c r="I5" s="144"/>
      <c r="J5" s="144"/>
      <c r="K5" s="144"/>
      <c r="L5" s="144"/>
      <c r="M5" s="144"/>
      <c r="N5" s="144"/>
      <c r="O5" s="144"/>
      <c r="P5" s="144"/>
      <c r="Q5" s="144"/>
      <c r="R5" s="144"/>
      <c r="S5" s="144"/>
      <c r="T5" s="144"/>
      <c r="U5" s="144"/>
      <c r="V5" s="559">
        <f>IF(Data_ProjectStartDate&gt;=Var_EarliestProjectStartDate,TEXT(DATE(YEAR(Data_ProjectStartDate)+5,MONTH(Data_ProjectStartDate),DAY(Data_ProjectStartDate))," mmmm d, yyyy") &amp; " - " &amp; TEXT(DATE(YEAR(Data_ProjectStartDate)+6,MONTH(Data_ProjectStartDate),DAY(Data_ProjectStartDate)-1)," mmmm d, yyyy"),0)</f>
        <v>0</v>
      </c>
      <c r="W5" s="559"/>
      <c r="X5" s="559"/>
      <c r="Y5" s="559"/>
      <c r="Z5" s="559"/>
      <c r="AA5" s="559"/>
      <c r="AB5" s="559"/>
      <c r="AC5" s="559"/>
      <c r="AD5" s="559"/>
      <c r="AE5" s="559"/>
      <c r="AF5" s="559"/>
      <c r="AG5" s="568">
        <f>Data_ProjectTitle</f>
        <v>0</v>
      </c>
      <c r="AH5" s="568"/>
      <c r="AI5" s="568"/>
      <c r="AJ5" s="568"/>
      <c r="AK5" s="568"/>
      <c r="AL5" s="568"/>
      <c r="AM5" s="568"/>
      <c r="AN5" s="568"/>
      <c r="AO5" s="568"/>
      <c r="AP5" s="568"/>
      <c r="AQ5" s="568"/>
      <c r="AR5" s="568"/>
      <c r="AS5" s="568"/>
      <c r="AT5" s="568"/>
      <c r="AU5" s="144"/>
      <c r="AV5" s="10"/>
    </row>
    <row r="6" spans="2:48" x14ac:dyDescent="0.2">
      <c r="B6" s="10"/>
      <c r="C6" s="144"/>
      <c r="D6" s="144"/>
      <c r="E6" s="144"/>
      <c r="F6" s="144"/>
      <c r="G6" s="145" t="s">
        <v>471</v>
      </c>
      <c r="H6" s="144"/>
      <c r="I6" s="144"/>
      <c r="J6" s="144"/>
      <c r="K6" s="144"/>
      <c r="L6" s="144"/>
      <c r="M6" s="144"/>
      <c r="N6" s="144"/>
      <c r="O6" s="144"/>
      <c r="P6" s="144"/>
      <c r="Q6" s="144"/>
      <c r="R6" s="144"/>
      <c r="S6" s="144"/>
      <c r="T6" s="144"/>
      <c r="U6" s="145"/>
      <c r="V6" s="559">
        <f>Data_PIName</f>
        <v>0</v>
      </c>
      <c r="W6" s="559"/>
      <c r="X6" s="559"/>
      <c r="Y6" s="559"/>
      <c r="Z6" s="559"/>
      <c r="AA6" s="559"/>
      <c r="AB6" s="559"/>
      <c r="AC6" s="559"/>
      <c r="AD6" s="559"/>
      <c r="AE6" s="559"/>
      <c r="AF6" s="559"/>
      <c r="AG6" s="568"/>
      <c r="AH6" s="568"/>
      <c r="AI6" s="568"/>
      <c r="AJ6" s="568"/>
      <c r="AK6" s="568"/>
      <c r="AL6" s="568"/>
      <c r="AM6" s="568"/>
      <c r="AN6" s="568"/>
      <c r="AO6" s="568"/>
      <c r="AP6" s="568"/>
      <c r="AQ6" s="568"/>
      <c r="AR6" s="568"/>
      <c r="AS6" s="568"/>
      <c r="AT6" s="568"/>
      <c r="AU6" s="144" t="s">
        <v>167</v>
      </c>
      <c r="AV6" s="10"/>
    </row>
    <row r="7" spans="2:48" x14ac:dyDescent="0.2">
      <c r="B7" s="10"/>
      <c r="C7" s="146"/>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236"/>
      <c r="AE7" s="236"/>
      <c r="AF7" s="236"/>
      <c r="AG7" s="236"/>
      <c r="AH7" s="236"/>
      <c r="AI7" s="236"/>
      <c r="AJ7" s="236"/>
      <c r="AK7" s="236"/>
      <c r="AL7" s="236"/>
      <c r="AM7" s="236"/>
      <c r="AN7" s="236"/>
      <c r="AO7" s="236"/>
      <c r="AP7" s="236"/>
      <c r="AQ7" s="236"/>
      <c r="AR7" s="236"/>
      <c r="AS7" s="236"/>
      <c r="AT7" s="236"/>
      <c r="AU7" s="147"/>
      <c r="AV7" s="10"/>
    </row>
    <row r="8" spans="2:48" x14ac:dyDescent="0.2">
      <c r="B8" s="10"/>
      <c r="C8" s="136"/>
      <c r="D8" s="136"/>
      <c r="E8" s="136"/>
      <c r="F8" s="136"/>
      <c r="G8" s="136"/>
      <c r="H8" s="136"/>
      <c r="I8" s="136"/>
      <c r="J8" s="136"/>
      <c r="K8" s="136"/>
      <c r="L8" s="136"/>
      <c r="M8" s="136"/>
      <c r="N8" s="136"/>
      <c r="O8" s="136"/>
      <c r="P8" s="136"/>
      <c r="Q8" s="136"/>
      <c r="R8" s="570" t="str">
        <f>CONCATENATE("Please note: Post-docs, as exempt employees, must be paid $",Salary_MinimumFLSAPostDoc_Annual_Y6," annually (or $",Salary_MinimumFLSAPostDoc_Academic_Y6," per academic year) in order to meet UWM salary standards.  Please update the post-doc base salary below (indicated in red) to reflect these requirements.")</f>
        <v>Please note: Post-docs, as exempt employees, must be paid $47476 annually (or $38845 per academic year) in order to meet UWM salary standards.  Please update the post-doc base salary below (indicated in red) to reflect these requirements.</v>
      </c>
      <c r="S8" s="570"/>
      <c r="T8" s="570"/>
      <c r="U8" s="570"/>
      <c r="V8" s="570"/>
      <c r="W8" s="570"/>
      <c r="X8" s="570"/>
      <c r="Y8" s="570"/>
      <c r="Z8" s="570"/>
      <c r="AA8" s="570"/>
      <c r="AB8" s="570"/>
      <c r="AC8" s="570"/>
      <c r="AD8" s="570"/>
      <c r="AE8" s="570"/>
      <c r="AF8" s="570"/>
      <c r="AG8" s="570"/>
      <c r="AH8" s="570"/>
      <c r="AI8" s="570"/>
      <c r="AJ8" s="570"/>
      <c r="AK8" s="570"/>
      <c r="AL8" s="570"/>
      <c r="AM8" s="570"/>
      <c r="AN8" s="570"/>
      <c r="AO8" s="570"/>
      <c r="AP8" s="570"/>
      <c r="AQ8" s="570"/>
      <c r="AR8" s="570"/>
      <c r="AS8" s="570"/>
      <c r="AT8" s="570"/>
      <c r="AU8" s="136"/>
      <c r="AV8" s="10"/>
    </row>
    <row r="9" spans="2:48" ht="13.5" thickBot="1" x14ac:dyDescent="0.25">
      <c r="B9" s="10"/>
      <c r="C9" s="136"/>
      <c r="D9" s="141" t="s">
        <v>132</v>
      </c>
      <c r="E9" s="136"/>
      <c r="F9" s="136"/>
      <c r="G9" s="136"/>
      <c r="H9" s="136"/>
      <c r="I9" s="136"/>
      <c r="J9" s="136"/>
      <c r="K9" s="136"/>
      <c r="L9" s="136"/>
      <c r="M9" s="136"/>
      <c r="N9" s="136"/>
      <c r="O9" s="136"/>
      <c r="P9" s="136"/>
      <c r="Q9" s="136"/>
      <c r="R9" s="571"/>
      <c r="S9" s="571"/>
      <c r="T9" s="571"/>
      <c r="U9" s="571"/>
      <c r="V9" s="571"/>
      <c r="W9" s="571"/>
      <c r="X9" s="571"/>
      <c r="Y9" s="571"/>
      <c r="Z9" s="571"/>
      <c r="AA9" s="571"/>
      <c r="AB9" s="571"/>
      <c r="AC9" s="571"/>
      <c r="AD9" s="571"/>
      <c r="AE9" s="571"/>
      <c r="AF9" s="571"/>
      <c r="AG9" s="571"/>
      <c r="AH9" s="571"/>
      <c r="AI9" s="571"/>
      <c r="AJ9" s="571"/>
      <c r="AK9" s="571"/>
      <c r="AL9" s="571"/>
      <c r="AM9" s="571"/>
      <c r="AN9" s="571"/>
      <c r="AO9" s="571"/>
      <c r="AP9" s="571"/>
      <c r="AQ9" s="571"/>
      <c r="AR9" s="571"/>
      <c r="AS9" s="571"/>
      <c r="AT9" s="571"/>
      <c r="AU9" s="136"/>
      <c r="AV9" s="10"/>
    </row>
    <row r="10" spans="2:48" ht="28.5" customHeight="1" thickBot="1" x14ac:dyDescent="0.25">
      <c r="B10" s="10"/>
      <c r="C10" s="136"/>
      <c r="D10" s="136"/>
      <c r="E10" s="136"/>
      <c r="F10" s="561" t="s">
        <v>26</v>
      </c>
      <c r="G10" s="562"/>
      <c r="H10" s="562"/>
      <c r="I10" s="562"/>
      <c r="J10" s="562"/>
      <c r="K10" s="563"/>
      <c r="L10" s="564" t="s">
        <v>27</v>
      </c>
      <c r="M10" s="562"/>
      <c r="N10" s="563"/>
      <c r="O10" s="564" t="s">
        <v>28</v>
      </c>
      <c r="P10" s="562"/>
      <c r="Q10" s="562"/>
      <c r="R10" s="562"/>
      <c r="S10" s="562"/>
      <c r="T10" s="563"/>
      <c r="U10" s="564" t="s">
        <v>29</v>
      </c>
      <c r="V10" s="562"/>
      <c r="W10" s="562"/>
      <c r="X10" s="563"/>
      <c r="Y10" s="564" t="s">
        <v>48</v>
      </c>
      <c r="Z10" s="562"/>
      <c r="AA10" s="563"/>
      <c r="AB10" s="564" t="s">
        <v>30</v>
      </c>
      <c r="AC10" s="563"/>
      <c r="AD10" s="565" t="s">
        <v>49</v>
      </c>
      <c r="AE10" s="566"/>
      <c r="AF10" s="566"/>
      <c r="AG10" s="566" t="s">
        <v>31</v>
      </c>
      <c r="AH10" s="567"/>
      <c r="AI10" s="493" t="s">
        <v>32</v>
      </c>
      <c r="AJ10" s="493"/>
      <c r="AK10" s="493"/>
      <c r="AL10" s="493"/>
      <c r="AM10" s="493" t="s">
        <v>33</v>
      </c>
      <c r="AN10" s="493"/>
      <c r="AO10" s="564" t="s">
        <v>90</v>
      </c>
      <c r="AP10" s="563"/>
      <c r="AQ10" s="493" t="s">
        <v>34</v>
      </c>
      <c r="AR10" s="493"/>
      <c r="AS10" s="493"/>
      <c r="AT10" s="565"/>
      <c r="AU10" s="136"/>
      <c r="AV10" s="10"/>
    </row>
    <row r="11" spans="2:48" ht="18" customHeight="1" thickBot="1" x14ac:dyDescent="0.25">
      <c r="B11" s="10"/>
      <c r="C11" s="136"/>
      <c r="D11" s="136"/>
      <c r="E11" s="148" t="s">
        <v>91</v>
      </c>
      <c r="F11" s="718">
        <f>'Budget Period 1'!F11:K11</f>
        <v>0</v>
      </c>
      <c r="G11" s="719"/>
      <c r="H11" s="719"/>
      <c r="I11" s="719"/>
      <c r="J11" s="719"/>
      <c r="K11" s="720"/>
      <c r="L11" s="733" t="str">
        <f>CHOOSE('Budget Period 1'!L11,"",'Drop-Down_Options'!$B$25,'Drop-Down_Options'!$B$26,'Drop-Down_Options'!$B$27,'Drop-Down_Options'!$B$28)</f>
        <v/>
      </c>
      <c r="M11" s="734"/>
      <c r="N11" s="735"/>
      <c r="O11" s="733" t="str">
        <f>CHOOSE('Budget Period 1'!O11,"",'Drop-Down_Options'!$B$35,'Drop-Down_Options'!$B$36,"Classified","LTE")</f>
        <v/>
      </c>
      <c r="P11" s="734"/>
      <c r="Q11" s="734"/>
      <c r="R11" s="734"/>
      <c r="S11" s="734"/>
      <c r="T11" s="735"/>
      <c r="U11" s="739">
        <f>'Budget Period 5'!U11*(1+IF(L11="PI",Data_SalaryInflationRatePI,Data_SalaryInflationRate))</f>
        <v>0</v>
      </c>
      <c r="V11" s="740"/>
      <c r="W11" s="740"/>
      <c r="X11" s="741"/>
      <c r="Y11" s="112">
        <v>1</v>
      </c>
      <c r="Z11" s="115"/>
      <c r="AA11" s="320" t="str">
        <f t="shared" ref="AA11:AA30" si="0">IF(AND(L11="Post Doc",OR(AND(O11="Academic",U11&lt;Salary_MinimumFLSAPostDoc_Academic_Y6),AND(O11="Annual",U11&lt;Salary_MinimumFLSAPostDoc_Annual_Y6))),1,"")</f>
        <v/>
      </c>
      <c r="AB11" s="550"/>
      <c r="AC11" s="551"/>
      <c r="AD11" s="548"/>
      <c r="AE11" s="549"/>
      <c r="AF11" s="549"/>
      <c r="AG11" s="546">
        <f t="shared" ref="AG11:AG30" si="1">AB11*AD11</f>
        <v>0</v>
      </c>
      <c r="AH11" s="547"/>
      <c r="AI11" s="555">
        <f>(IF(OR('Budget Period 1'!L11&lt;2,'Budget Period 1'!O11&lt;2),0,IF(OR('Budget Period 1'!O11=4,'Budget Period 1'!O11=5),U11*2080/12*AB11*AD11,(U11/(CHOOSE('Budget Period 1'!O11,0,9,12,0,0))*AB11*AD11))))</f>
        <v>0</v>
      </c>
      <c r="AJ11" s="556"/>
      <c r="AK11" s="556"/>
      <c r="AL11" s="557"/>
      <c r="AM11" s="836">
        <f>IF(OR('Budget Period 1'!L11&lt;2,'Budget Period 1'!O11&lt;2),0,IF('Budget Period 1'!L11=4,FringeRate_Y6_PostDoc,CHOOSE('Budget Period 1'!O11,0,FringeRate_Y6_Faculty,FringeRate_Y6_Faculty,FringeRate_Y6_Classified,FringeRate_Y6_LTE)))</f>
        <v>0</v>
      </c>
      <c r="AN11" s="837"/>
      <c r="AO11" s="838">
        <f>AI11*AM11</f>
        <v>0</v>
      </c>
      <c r="AP11" s="839"/>
      <c r="AQ11" s="555">
        <f>AI11+AO11</f>
        <v>0</v>
      </c>
      <c r="AR11" s="556"/>
      <c r="AS11" s="556"/>
      <c r="AT11" s="569"/>
      <c r="AU11" s="136"/>
      <c r="AV11" s="10"/>
    </row>
    <row r="12" spans="2:48" ht="18" customHeight="1" thickBot="1" x14ac:dyDescent="0.25">
      <c r="B12" s="10"/>
      <c r="C12" s="136"/>
      <c r="D12" s="136"/>
      <c r="E12" s="148" t="s">
        <v>92</v>
      </c>
      <c r="F12" s="730">
        <f>'Budget Period 1'!F12:K12</f>
        <v>0</v>
      </c>
      <c r="G12" s="731"/>
      <c r="H12" s="731"/>
      <c r="I12" s="731"/>
      <c r="J12" s="731"/>
      <c r="K12" s="732"/>
      <c r="L12" s="736" t="str">
        <f>CHOOSE('Budget Period 1'!L12,"",'Drop-Down_Options'!$B$25,'Drop-Down_Options'!$B$26,'Drop-Down_Options'!$B$27,'Drop-Down_Options'!$B$28)</f>
        <v/>
      </c>
      <c r="M12" s="737"/>
      <c r="N12" s="738"/>
      <c r="O12" s="736" t="str">
        <f>CHOOSE('Budget Period 1'!O12,"",'Drop-Down_Options'!$B$35,'Drop-Down_Options'!$B$36,"Classified","LTE")</f>
        <v/>
      </c>
      <c r="P12" s="737"/>
      <c r="Q12" s="737"/>
      <c r="R12" s="737"/>
      <c r="S12" s="737"/>
      <c r="T12" s="738"/>
      <c r="U12" s="742">
        <f>'Budget Period 5'!U12*(1+IF(L12="PI",Data_SalaryInflationRatePI,Data_SalaryInflationRate))</f>
        <v>0</v>
      </c>
      <c r="V12" s="743"/>
      <c r="W12" s="743"/>
      <c r="X12" s="744"/>
      <c r="Y12" s="113">
        <v>1</v>
      </c>
      <c r="Z12" s="117"/>
      <c r="AA12" s="320" t="str">
        <f t="shared" si="0"/>
        <v/>
      </c>
      <c r="AB12" s="390"/>
      <c r="AC12" s="392"/>
      <c r="AD12" s="495"/>
      <c r="AE12" s="496"/>
      <c r="AF12" s="496"/>
      <c r="AG12" s="500">
        <f t="shared" si="1"/>
        <v>0</v>
      </c>
      <c r="AH12" s="501"/>
      <c r="AI12" s="483">
        <f>(IF(OR('Budget Period 1'!L12&lt;2,'Budget Period 1'!O12&lt;2),0,IF(OR('Budget Period 1'!O12=4,'Budget Period 1'!O12=5),U12*2080/12*AB12*AD12,(U12/(CHOOSE('Budget Period 1'!O12,0,9,12,0,0))*AB12*AD12))))</f>
        <v>0</v>
      </c>
      <c r="AJ12" s="484"/>
      <c r="AK12" s="484"/>
      <c r="AL12" s="499"/>
      <c r="AM12" s="814">
        <f>IF(OR('Budget Period 1'!L12&lt;2,'Budget Period 1'!O12&lt;2),0,IF('Budget Period 1'!L12=4,FringeRate_Y6_PostDoc,CHOOSE('Budget Period 1'!O12,0,FringeRate_Y6_Faculty,FringeRate_Y6_Faculty,FringeRate_Y6_Classified,FringeRate_Y6_LTE)))</f>
        <v>0</v>
      </c>
      <c r="AN12" s="815"/>
      <c r="AO12" s="832">
        <f t="shared" ref="AO12:AO30" si="2">AI12*AM12</f>
        <v>0</v>
      </c>
      <c r="AP12" s="833"/>
      <c r="AQ12" s="483">
        <f t="shared" ref="AQ12:AQ30" si="3">AI12+AO12</f>
        <v>0</v>
      </c>
      <c r="AR12" s="484"/>
      <c r="AS12" s="484"/>
      <c r="AT12" s="485"/>
      <c r="AU12" s="136"/>
      <c r="AV12" s="10"/>
    </row>
    <row r="13" spans="2:48" ht="18" customHeight="1" thickBot="1" x14ac:dyDescent="0.25">
      <c r="B13" s="10"/>
      <c r="C13" s="136"/>
      <c r="D13" s="136"/>
      <c r="E13" s="148" t="s">
        <v>93</v>
      </c>
      <c r="F13" s="730">
        <f>'Budget Period 1'!F13:K13</f>
        <v>0</v>
      </c>
      <c r="G13" s="731"/>
      <c r="H13" s="731"/>
      <c r="I13" s="731"/>
      <c r="J13" s="731"/>
      <c r="K13" s="732"/>
      <c r="L13" s="736" t="str">
        <f>CHOOSE('Budget Period 1'!L13,"",'Drop-Down_Options'!$B$25,'Drop-Down_Options'!$B$26,'Drop-Down_Options'!$B$27,'Drop-Down_Options'!$B$28)</f>
        <v/>
      </c>
      <c r="M13" s="737"/>
      <c r="N13" s="738"/>
      <c r="O13" s="736" t="str">
        <f>CHOOSE('Budget Period 1'!O13,"",'Drop-Down_Options'!$B$35,'Drop-Down_Options'!$B$36,"Classified","LTE")</f>
        <v/>
      </c>
      <c r="P13" s="834"/>
      <c r="Q13" s="834"/>
      <c r="R13" s="834"/>
      <c r="S13" s="834"/>
      <c r="T13" s="835"/>
      <c r="U13" s="742">
        <f>'Budget Period 5'!U13*(1+IF(L13="PI",Data_SalaryInflationRatePI,Data_SalaryInflationRate))</f>
        <v>0</v>
      </c>
      <c r="V13" s="743"/>
      <c r="W13" s="743"/>
      <c r="X13" s="744"/>
      <c r="Y13" s="113">
        <v>1</v>
      </c>
      <c r="Z13" s="117"/>
      <c r="AA13" s="320" t="str">
        <f t="shared" si="0"/>
        <v/>
      </c>
      <c r="AB13" s="390"/>
      <c r="AC13" s="392"/>
      <c r="AD13" s="495"/>
      <c r="AE13" s="496"/>
      <c r="AF13" s="496"/>
      <c r="AG13" s="500">
        <f t="shared" si="1"/>
        <v>0</v>
      </c>
      <c r="AH13" s="501"/>
      <c r="AI13" s="483">
        <f>(IF(OR('Budget Period 1'!L13&lt;2,'Budget Period 1'!O13&lt;2),0,IF(OR('Budget Period 1'!O13=4,'Budget Period 1'!O13=5),U13*2080/12*AB13*AD13,(U13/(CHOOSE('Budget Period 1'!O13,0,9,12,0,0))*AB13*AD13))))</f>
        <v>0</v>
      </c>
      <c r="AJ13" s="484"/>
      <c r="AK13" s="484"/>
      <c r="AL13" s="499"/>
      <c r="AM13" s="814">
        <f>IF(OR('Budget Period 1'!L13&lt;2,'Budget Period 1'!O13&lt;2),0,IF('Budget Period 1'!L13=4,FringeRate_Y6_PostDoc,CHOOSE('Budget Period 1'!O13,0,FringeRate_Y6_Faculty,FringeRate_Y6_Faculty,FringeRate_Y6_Classified,FringeRate_Y6_LTE)))</f>
        <v>0</v>
      </c>
      <c r="AN13" s="815"/>
      <c r="AO13" s="832">
        <f t="shared" si="2"/>
        <v>0</v>
      </c>
      <c r="AP13" s="833"/>
      <c r="AQ13" s="483">
        <f t="shared" si="3"/>
        <v>0</v>
      </c>
      <c r="AR13" s="484"/>
      <c r="AS13" s="484"/>
      <c r="AT13" s="485"/>
      <c r="AU13" s="136"/>
      <c r="AV13" s="10"/>
    </row>
    <row r="14" spans="2:48" ht="18" customHeight="1" thickBot="1" x14ac:dyDescent="0.25">
      <c r="B14" s="10"/>
      <c r="C14" s="136"/>
      <c r="D14" s="136"/>
      <c r="E14" s="148" t="s">
        <v>94</v>
      </c>
      <c r="F14" s="730">
        <f>'Budget Period 1'!F14:K14</f>
        <v>0</v>
      </c>
      <c r="G14" s="731"/>
      <c r="H14" s="731"/>
      <c r="I14" s="731"/>
      <c r="J14" s="731"/>
      <c r="K14" s="732"/>
      <c r="L14" s="736" t="str">
        <f>CHOOSE('Budget Period 1'!L14,"",'Drop-Down_Options'!$B$25,'Drop-Down_Options'!$B$26,'Drop-Down_Options'!$B$27,'Drop-Down_Options'!$B$28)</f>
        <v/>
      </c>
      <c r="M14" s="737"/>
      <c r="N14" s="738"/>
      <c r="O14" s="736" t="str">
        <f>CHOOSE('Budget Period 1'!O14,"",'Drop-Down_Options'!$B$35,'Drop-Down_Options'!$B$36,"Classified","LTE")</f>
        <v/>
      </c>
      <c r="P14" s="737"/>
      <c r="Q14" s="737"/>
      <c r="R14" s="737"/>
      <c r="S14" s="737"/>
      <c r="T14" s="738"/>
      <c r="U14" s="742">
        <f>'Budget Period 5'!U14*(1+IF(L14="PI",Data_SalaryInflationRatePI,Data_SalaryInflationRate))</f>
        <v>0</v>
      </c>
      <c r="V14" s="743"/>
      <c r="W14" s="743"/>
      <c r="X14" s="744"/>
      <c r="Y14" s="113">
        <v>1</v>
      </c>
      <c r="Z14" s="117"/>
      <c r="AA14" s="320" t="str">
        <f t="shared" si="0"/>
        <v/>
      </c>
      <c r="AB14" s="390"/>
      <c r="AC14" s="392"/>
      <c r="AD14" s="495"/>
      <c r="AE14" s="496"/>
      <c r="AF14" s="496"/>
      <c r="AG14" s="500">
        <f t="shared" si="1"/>
        <v>0</v>
      </c>
      <c r="AH14" s="501"/>
      <c r="AI14" s="483">
        <f>(IF(OR('Budget Period 1'!L14&lt;2,'Budget Period 1'!O14&lt;2),0,IF(OR('Budget Period 1'!O14=4,'Budget Period 1'!O14=5),U14*2080/12*AB14*AD14,(U14/(CHOOSE('Budget Period 1'!O14,0,9,12,0,0))*AB14*AD14))))</f>
        <v>0</v>
      </c>
      <c r="AJ14" s="484"/>
      <c r="AK14" s="484"/>
      <c r="AL14" s="499"/>
      <c r="AM14" s="814">
        <f>IF(OR('Budget Period 1'!L14&lt;2,'Budget Period 1'!O14&lt;2),0,IF('Budget Period 1'!L14=4,FringeRate_Y6_PostDoc,CHOOSE('Budget Period 1'!O14,0,FringeRate_Y6_Faculty,FringeRate_Y6_Faculty,FringeRate_Y6_Classified,FringeRate_Y6_LTE)))</f>
        <v>0</v>
      </c>
      <c r="AN14" s="815"/>
      <c r="AO14" s="832">
        <f t="shared" si="2"/>
        <v>0</v>
      </c>
      <c r="AP14" s="833"/>
      <c r="AQ14" s="483">
        <f t="shared" si="3"/>
        <v>0</v>
      </c>
      <c r="AR14" s="484"/>
      <c r="AS14" s="484"/>
      <c r="AT14" s="485"/>
      <c r="AU14" s="136"/>
      <c r="AV14" s="10"/>
    </row>
    <row r="15" spans="2:48" ht="18" customHeight="1" thickBot="1" x14ac:dyDescent="0.25">
      <c r="B15" s="10"/>
      <c r="C15" s="136"/>
      <c r="D15" s="136"/>
      <c r="E15" s="148" t="s">
        <v>95</v>
      </c>
      <c r="F15" s="730">
        <f>'Budget Period 1'!F15:K15</f>
        <v>0</v>
      </c>
      <c r="G15" s="731"/>
      <c r="H15" s="731"/>
      <c r="I15" s="731"/>
      <c r="J15" s="731"/>
      <c r="K15" s="732"/>
      <c r="L15" s="736" t="str">
        <f>CHOOSE('Budget Period 1'!L15,"",'Drop-Down_Options'!$B$25,'Drop-Down_Options'!$B$26,'Drop-Down_Options'!$B$27,'Drop-Down_Options'!$B$28)</f>
        <v/>
      </c>
      <c r="M15" s="737"/>
      <c r="N15" s="738"/>
      <c r="O15" s="736" t="str">
        <f>CHOOSE('Budget Period 1'!O15,"",'Drop-Down_Options'!$B$35,'Drop-Down_Options'!$B$36,"Classified","LTE")</f>
        <v/>
      </c>
      <c r="P15" s="737"/>
      <c r="Q15" s="737"/>
      <c r="R15" s="737"/>
      <c r="S15" s="737"/>
      <c r="T15" s="738"/>
      <c r="U15" s="742">
        <f>'Budget Period 5'!U15*(1+IF(L15="PI",Data_SalaryInflationRatePI,Data_SalaryInflationRate))</f>
        <v>0</v>
      </c>
      <c r="V15" s="743"/>
      <c r="W15" s="743"/>
      <c r="X15" s="744"/>
      <c r="Y15" s="113">
        <v>1</v>
      </c>
      <c r="Z15" s="117"/>
      <c r="AA15" s="320" t="str">
        <f t="shared" si="0"/>
        <v/>
      </c>
      <c r="AB15" s="390"/>
      <c r="AC15" s="392"/>
      <c r="AD15" s="495"/>
      <c r="AE15" s="496"/>
      <c r="AF15" s="496"/>
      <c r="AG15" s="500">
        <f t="shared" si="1"/>
        <v>0</v>
      </c>
      <c r="AH15" s="501"/>
      <c r="AI15" s="483">
        <f>(IF(OR('Budget Period 1'!L15&lt;2,'Budget Period 1'!O15&lt;2),0,IF(OR('Budget Period 1'!O15=4,'Budget Period 1'!O15=5),U15*2080/12*AB15*AD15,(U15/(CHOOSE('Budget Period 1'!O15,0,9,12,0,0))*AB15*AD15))))</f>
        <v>0</v>
      </c>
      <c r="AJ15" s="484"/>
      <c r="AK15" s="484"/>
      <c r="AL15" s="499"/>
      <c r="AM15" s="814">
        <f>IF(OR('Budget Period 1'!L15&lt;2,'Budget Period 1'!O15&lt;2),0,IF('Budget Period 1'!L15=4,FringeRate_Y6_PostDoc,CHOOSE('Budget Period 1'!O15,0,FringeRate_Y6_Faculty,FringeRate_Y6_Faculty,FringeRate_Y6_Classified,FringeRate_Y6_LTE)))</f>
        <v>0</v>
      </c>
      <c r="AN15" s="815"/>
      <c r="AO15" s="832">
        <f t="shared" si="2"/>
        <v>0</v>
      </c>
      <c r="AP15" s="833"/>
      <c r="AQ15" s="483">
        <f t="shared" si="3"/>
        <v>0</v>
      </c>
      <c r="AR15" s="484"/>
      <c r="AS15" s="484"/>
      <c r="AT15" s="485"/>
      <c r="AU15" s="136"/>
      <c r="AV15" s="10"/>
    </row>
    <row r="16" spans="2:48" ht="18" customHeight="1" thickBot="1" x14ac:dyDescent="0.25">
      <c r="B16" s="10"/>
      <c r="C16" s="136"/>
      <c r="D16" s="136"/>
      <c r="E16" s="148" t="s">
        <v>96</v>
      </c>
      <c r="F16" s="730">
        <f>'Budget Period 1'!F16:K16</f>
        <v>0</v>
      </c>
      <c r="G16" s="731"/>
      <c r="H16" s="731"/>
      <c r="I16" s="731"/>
      <c r="J16" s="731"/>
      <c r="K16" s="732"/>
      <c r="L16" s="736" t="str">
        <f>CHOOSE('Budget Period 1'!L16,"",'Drop-Down_Options'!$B$25,'Drop-Down_Options'!$B$26,'Drop-Down_Options'!$B$27,'Drop-Down_Options'!$B$28)</f>
        <v/>
      </c>
      <c r="M16" s="737"/>
      <c r="N16" s="738"/>
      <c r="O16" s="736" t="str">
        <f>CHOOSE('Budget Period 1'!O16,"",'Drop-Down_Options'!$B$35,'Drop-Down_Options'!$B$36,"Classified","LTE")</f>
        <v/>
      </c>
      <c r="P16" s="737"/>
      <c r="Q16" s="737"/>
      <c r="R16" s="737"/>
      <c r="S16" s="737"/>
      <c r="T16" s="738"/>
      <c r="U16" s="742">
        <f>'Budget Period 5'!U16*(1+IF(L16="PI",Data_SalaryInflationRatePI,Data_SalaryInflationRate))</f>
        <v>0</v>
      </c>
      <c r="V16" s="743"/>
      <c r="W16" s="743"/>
      <c r="X16" s="744"/>
      <c r="Y16" s="113">
        <v>1</v>
      </c>
      <c r="Z16" s="117"/>
      <c r="AA16" s="320" t="str">
        <f t="shared" si="0"/>
        <v/>
      </c>
      <c r="AB16" s="390"/>
      <c r="AC16" s="392"/>
      <c r="AD16" s="495"/>
      <c r="AE16" s="496"/>
      <c r="AF16" s="496"/>
      <c r="AG16" s="500">
        <f t="shared" si="1"/>
        <v>0</v>
      </c>
      <c r="AH16" s="501"/>
      <c r="AI16" s="483">
        <f>(IF(OR('Budget Period 1'!L16&lt;2,'Budget Period 1'!O16&lt;2),0,IF(OR('Budget Period 1'!O16=4,'Budget Period 1'!O16=5),U16*2080/12*AB16*AD16,(U16/(CHOOSE('Budget Period 1'!O16,0,9,12,0,0))*AB16*AD16))))</f>
        <v>0</v>
      </c>
      <c r="AJ16" s="484"/>
      <c r="AK16" s="484"/>
      <c r="AL16" s="499"/>
      <c r="AM16" s="814">
        <f>IF(OR('Budget Period 1'!L16&lt;2,'Budget Period 1'!O16&lt;2),0,IF('Budget Period 1'!L16=4,FringeRate_Y6_PostDoc,CHOOSE('Budget Period 1'!O16,0,FringeRate_Y6_Faculty,FringeRate_Y6_Faculty,FringeRate_Y6_Classified,FringeRate_Y6_LTE)))</f>
        <v>0</v>
      </c>
      <c r="AN16" s="815"/>
      <c r="AO16" s="832">
        <f t="shared" si="2"/>
        <v>0</v>
      </c>
      <c r="AP16" s="833"/>
      <c r="AQ16" s="483">
        <f t="shared" si="3"/>
        <v>0</v>
      </c>
      <c r="AR16" s="484"/>
      <c r="AS16" s="484"/>
      <c r="AT16" s="485"/>
      <c r="AU16" s="136"/>
      <c r="AV16" s="10"/>
    </row>
    <row r="17" spans="2:48" ht="18" customHeight="1" thickBot="1" x14ac:dyDescent="0.25">
      <c r="B17" s="10"/>
      <c r="C17" s="136"/>
      <c r="D17" s="136"/>
      <c r="E17" s="148" t="s">
        <v>97</v>
      </c>
      <c r="F17" s="730">
        <f>'Budget Period 1'!F17:K17</f>
        <v>0</v>
      </c>
      <c r="G17" s="731"/>
      <c r="H17" s="731"/>
      <c r="I17" s="731"/>
      <c r="J17" s="731"/>
      <c r="K17" s="732"/>
      <c r="L17" s="736" t="str">
        <f>CHOOSE('Budget Period 1'!L17,"",'Drop-Down_Options'!$B$25,'Drop-Down_Options'!$B$26,'Drop-Down_Options'!$B$27,'Drop-Down_Options'!$B$28)</f>
        <v/>
      </c>
      <c r="M17" s="737"/>
      <c r="N17" s="738"/>
      <c r="O17" s="736" t="str">
        <f>CHOOSE('Budget Period 1'!O17,"",'Drop-Down_Options'!$B$35,'Drop-Down_Options'!$B$36,"Classified","LTE")</f>
        <v/>
      </c>
      <c r="P17" s="737"/>
      <c r="Q17" s="737"/>
      <c r="R17" s="737"/>
      <c r="S17" s="737"/>
      <c r="T17" s="738"/>
      <c r="U17" s="742">
        <f>'Budget Period 5'!U17*(1+IF(L17="PI",Data_SalaryInflationRatePI,Data_SalaryInflationRate))</f>
        <v>0</v>
      </c>
      <c r="V17" s="743"/>
      <c r="W17" s="743"/>
      <c r="X17" s="744"/>
      <c r="Y17" s="113">
        <v>1</v>
      </c>
      <c r="Z17" s="117"/>
      <c r="AA17" s="320" t="str">
        <f t="shared" si="0"/>
        <v/>
      </c>
      <c r="AB17" s="390"/>
      <c r="AC17" s="392"/>
      <c r="AD17" s="495"/>
      <c r="AE17" s="496"/>
      <c r="AF17" s="496"/>
      <c r="AG17" s="500">
        <f t="shared" si="1"/>
        <v>0</v>
      </c>
      <c r="AH17" s="501"/>
      <c r="AI17" s="483">
        <f>(IF(OR('Budget Period 1'!L17&lt;2,'Budget Period 1'!O17&lt;2),0,IF(OR('Budget Period 1'!O17=4,'Budget Period 1'!O17=5),U17*2080/12*AB17*AD17,(U17/(CHOOSE('Budget Period 1'!O17,0,9,12,0,0))*AB17*AD17))))</f>
        <v>0</v>
      </c>
      <c r="AJ17" s="484"/>
      <c r="AK17" s="484"/>
      <c r="AL17" s="499"/>
      <c r="AM17" s="814">
        <f>IF(OR('Budget Period 1'!L17&lt;2,'Budget Period 1'!O17&lt;2),0,IF('Budget Period 1'!L17=4,FringeRate_Y6_PostDoc,CHOOSE('Budget Period 1'!O17,0,FringeRate_Y6_Faculty,FringeRate_Y6_Faculty,FringeRate_Y6_Classified,FringeRate_Y6_LTE)))</f>
        <v>0</v>
      </c>
      <c r="AN17" s="815"/>
      <c r="AO17" s="832">
        <f t="shared" si="2"/>
        <v>0</v>
      </c>
      <c r="AP17" s="833"/>
      <c r="AQ17" s="483">
        <f t="shared" si="3"/>
        <v>0</v>
      </c>
      <c r="AR17" s="484"/>
      <c r="AS17" s="484"/>
      <c r="AT17" s="485"/>
      <c r="AU17" s="136"/>
      <c r="AV17" s="10"/>
    </row>
    <row r="18" spans="2:48" ht="18" customHeight="1" thickBot="1" x14ac:dyDescent="0.25">
      <c r="B18" s="10"/>
      <c r="C18" s="136"/>
      <c r="D18" s="136"/>
      <c r="E18" s="148" t="s">
        <v>98</v>
      </c>
      <c r="F18" s="730">
        <f>'Budget Period 1'!F18:K18</f>
        <v>0</v>
      </c>
      <c r="G18" s="731"/>
      <c r="H18" s="731"/>
      <c r="I18" s="731"/>
      <c r="J18" s="731"/>
      <c r="K18" s="732"/>
      <c r="L18" s="736" t="str">
        <f>CHOOSE('Budget Period 1'!L18,"",'Drop-Down_Options'!$B$25,'Drop-Down_Options'!$B$26,'Drop-Down_Options'!$B$27,'Drop-Down_Options'!$B$28)</f>
        <v/>
      </c>
      <c r="M18" s="737"/>
      <c r="N18" s="738"/>
      <c r="O18" s="736" t="str">
        <f>CHOOSE('Budget Period 1'!O18,"",'Drop-Down_Options'!$B$35,'Drop-Down_Options'!$B$36,"Classified","LTE")</f>
        <v/>
      </c>
      <c r="P18" s="737"/>
      <c r="Q18" s="737"/>
      <c r="R18" s="737"/>
      <c r="S18" s="737"/>
      <c r="T18" s="738"/>
      <c r="U18" s="742">
        <f>'Budget Period 5'!U18*(1+IF(L18="PI",Data_SalaryInflationRatePI,Data_SalaryInflationRate))</f>
        <v>0</v>
      </c>
      <c r="V18" s="743"/>
      <c r="W18" s="743"/>
      <c r="X18" s="744"/>
      <c r="Y18" s="113">
        <v>1</v>
      </c>
      <c r="Z18" s="117"/>
      <c r="AA18" s="320" t="str">
        <f t="shared" si="0"/>
        <v/>
      </c>
      <c r="AB18" s="390"/>
      <c r="AC18" s="392"/>
      <c r="AD18" s="495"/>
      <c r="AE18" s="496"/>
      <c r="AF18" s="496"/>
      <c r="AG18" s="500">
        <f t="shared" si="1"/>
        <v>0</v>
      </c>
      <c r="AH18" s="501"/>
      <c r="AI18" s="483">
        <f>(IF(OR('Budget Period 1'!L18&lt;2,'Budget Period 1'!O18&lt;2),0,IF(OR('Budget Period 1'!O18=4,'Budget Period 1'!O18=5),U18*2080/12*AB18*AD18,(U18/(CHOOSE('Budget Period 1'!O18,0,9,12,0,0))*AB18*AD18))))</f>
        <v>0</v>
      </c>
      <c r="AJ18" s="484"/>
      <c r="AK18" s="484"/>
      <c r="AL18" s="499"/>
      <c r="AM18" s="814">
        <f>IF(OR('Budget Period 1'!L18&lt;2,'Budget Period 1'!O18&lt;2),0,IF('Budget Period 1'!L18=4,FringeRate_Y6_PostDoc,CHOOSE('Budget Period 1'!O18,0,FringeRate_Y6_Faculty,FringeRate_Y6_Faculty,FringeRate_Y6_Classified,FringeRate_Y6_LTE)))</f>
        <v>0</v>
      </c>
      <c r="AN18" s="815"/>
      <c r="AO18" s="832">
        <f t="shared" si="2"/>
        <v>0</v>
      </c>
      <c r="AP18" s="833"/>
      <c r="AQ18" s="483">
        <f t="shared" si="3"/>
        <v>0</v>
      </c>
      <c r="AR18" s="484"/>
      <c r="AS18" s="484"/>
      <c r="AT18" s="485"/>
      <c r="AU18" s="136"/>
      <c r="AV18" s="10"/>
    </row>
    <row r="19" spans="2:48" ht="18" customHeight="1" thickBot="1" x14ac:dyDescent="0.25">
      <c r="B19" s="10"/>
      <c r="C19" s="136"/>
      <c r="D19" s="136"/>
      <c r="E19" s="148" t="s">
        <v>99</v>
      </c>
      <c r="F19" s="730">
        <f>'Budget Period 1'!F19:K19</f>
        <v>0</v>
      </c>
      <c r="G19" s="731"/>
      <c r="H19" s="731"/>
      <c r="I19" s="731"/>
      <c r="J19" s="731"/>
      <c r="K19" s="732"/>
      <c r="L19" s="736" t="str">
        <f>CHOOSE('Budget Period 1'!L19,"",'Drop-Down_Options'!$B$25,'Drop-Down_Options'!$B$26,'Drop-Down_Options'!$B$27,'Drop-Down_Options'!$B$28)</f>
        <v/>
      </c>
      <c r="M19" s="737"/>
      <c r="N19" s="738"/>
      <c r="O19" s="736" t="str">
        <f>CHOOSE('Budget Period 1'!O19,"",'Drop-Down_Options'!$B$35,'Drop-Down_Options'!$B$36,"Classified","LTE")</f>
        <v/>
      </c>
      <c r="P19" s="737"/>
      <c r="Q19" s="737"/>
      <c r="R19" s="737"/>
      <c r="S19" s="737"/>
      <c r="T19" s="738"/>
      <c r="U19" s="742">
        <f>'Budget Period 5'!U19*(1+IF(L19="PI",Data_SalaryInflationRatePI,Data_SalaryInflationRate))</f>
        <v>0</v>
      </c>
      <c r="V19" s="743"/>
      <c r="W19" s="743"/>
      <c r="X19" s="744"/>
      <c r="Y19" s="113">
        <v>1</v>
      </c>
      <c r="Z19" s="117"/>
      <c r="AA19" s="320" t="str">
        <f t="shared" si="0"/>
        <v/>
      </c>
      <c r="AB19" s="390"/>
      <c r="AC19" s="392"/>
      <c r="AD19" s="495"/>
      <c r="AE19" s="496"/>
      <c r="AF19" s="496"/>
      <c r="AG19" s="500">
        <f t="shared" si="1"/>
        <v>0</v>
      </c>
      <c r="AH19" s="501"/>
      <c r="AI19" s="483">
        <f>(IF(OR('Budget Period 1'!L19&lt;2,'Budget Period 1'!O19&lt;2),0,IF(OR('Budget Period 1'!O19=4,'Budget Period 1'!O19=5),U19*2080/12*AB19*AD19,(U19/(CHOOSE('Budget Period 1'!O19,0,9,12,0,0))*AB19*AD19))))</f>
        <v>0</v>
      </c>
      <c r="AJ19" s="484"/>
      <c r="AK19" s="484"/>
      <c r="AL19" s="499"/>
      <c r="AM19" s="814">
        <f>IF(OR('Budget Period 1'!L19&lt;2,'Budget Period 1'!O19&lt;2),0,IF('Budget Period 1'!L19=4,FringeRate_Y6_PostDoc,CHOOSE('Budget Period 1'!O19,0,FringeRate_Y6_Faculty,FringeRate_Y6_Faculty,FringeRate_Y6_Classified,FringeRate_Y6_LTE)))</f>
        <v>0</v>
      </c>
      <c r="AN19" s="815"/>
      <c r="AO19" s="832">
        <f t="shared" si="2"/>
        <v>0</v>
      </c>
      <c r="AP19" s="833"/>
      <c r="AQ19" s="483">
        <f t="shared" si="3"/>
        <v>0</v>
      </c>
      <c r="AR19" s="484"/>
      <c r="AS19" s="484"/>
      <c r="AT19" s="485"/>
      <c r="AU19" s="136"/>
      <c r="AV19" s="10"/>
    </row>
    <row r="20" spans="2:48" ht="18" customHeight="1" thickBot="1" x14ac:dyDescent="0.25">
      <c r="B20" s="10"/>
      <c r="C20" s="136"/>
      <c r="D20" s="136"/>
      <c r="E20" s="148" t="s">
        <v>141</v>
      </c>
      <c r="F20" s="730">
        <f>'Budget Period 1'!F20:K20</f>
        <v>0</v>
      </c>
      <c r="G20" s="731"/>
      <c r="H20" s="731"/>
      <c r="I20" s="731"/>
      <c r="J20" s="731"/>
      <c r="K20" s="732"/>
      <c r="L20" s="736" t="str">
        <f>CHOOSE('Budget Period 1'!L20,"",'Drop-Down_Options'!$B$25,'Drop-Down_Options'!$B$26,'Drop-Down_Options'!$B$27,'Drop-Down_Options'!$B$28)</f>
        <v/>
      </c>
      <c r="M20" s="737"/>
      <c r="N20" s="738"/>
      <c r="O20" s="736" t="str">
        <f>CHOOSE('Budget Period 1'!O20,"",'Drop-Down_Options'!$B$35,'Drop-Down_Options'!$B$36,"Classified","LTE")</f>
        <v/>
      </c>
      <c r="P20" s="737"/>
      <c r="Q20" s="737"/>
      <c r="R20" s="737"/>
      <c r="S20" s="737"/>
      <c r="T20" s="738"/>
      <c r="U20" s="742">
        <f>'Budget Period 5'!U20*(1+IF(L20="PI",Data_SalaryInflationRatePI,Data_SalaryInflationRate))</f>
        <v>0</v>
      </c>
      <c r="V20" s="743"/>
      <c r="W20" s="743"/>
      <c r="X20" s="744"/>
      <c r="Y20" s="113">
        <v>1</v>
      </c>
      <c r="Z20" s="117"/>
      <c r="AA20" s="320" t="str">
        <f t="shared" si="0"/>
        <v/>
      </c>
      <c r="AB20" s="390"/>
      <c r="AC20" s="392"/>
      <c r="AD20" s="495"/>
      <c r="AE20" s="496"/>
      <c r="AF20" s="496"/>
      <c r="AG20" s="500">
        <f t="shared" si="1"/>
        <v>0</v>
      </c>
      <c r="AH20" s="501"/>
      <c r="AI20" s="483">
        <f>(IF(OR('Budget Period 1'!L20&lt;2,'Budget Period 1'!O20&lt;2),0,IF(OR('Budget Period 1'!O20=4,'Budget Period 1'!O20=5),U20*2080/12*AB20*AD20,(U20/(CHOOSE('Budget Period 1'!O20,0,9,12,0,0))*AB20*AD20))))</f>
        <v>0</v>
      </c>
      <c r="AJ20" s="484"/>
      <c r="AK20" s="484"/>
      <c r="AL20" s="499"/>
      <c r="AM20" s="814">
        <f>IF(OR('Budget Period 1'!L20&lt;2,'Budget Period 1'!O20&lt;2),0,IF('Budget Period 1'!L20=4,FringeRate_Y6_PostDoc,CHOOSE('Budget Period 1'!O20,0,FringeRate_Y6_Faculty,FringeRate_Y6_Faculty,FringeRate_Y6_Classified,FringeRate_Y6_LTE)))</f>
        <v>0</v>
      </c>
      <c r="AN20" s="815"/>
      <c r="AO20" s="832">
        <f t="shared" si="2"/>
        <v>0</v>
      </c>
      <c r="AP20" s="833"/>
      <c r="AQ20" s="483">
        <f t="shared" si="3"/>
        <v>0</v>
      </c>
      <c r="AR20" s="484"/>
      <c r="AS20" s="484"/>
      <c r="AT20" s="485"/>
      <c r="AU20" s="136"/>
      <c r="AV20" s="10"/>
    </row>
    <row r="21" spans="2:48" ht="18" customHeight="1" thickBot="1" x14ac:dyDescent="0.25">
      <c r="B21" s="10"/>
      <c r="C21" s="136"/>
      <c r="D21" s="136"/>
      <c r="E21" s="148" t="s">
        <v>100</v>
      </c>
      <c r="F21" s="730">
        <f>'Budget Period 1'!F21:K21</f>
        <v>0</v>
      </c>
      <c r="G21" s="731"/>
      <c r="H21" s="731"/>
      <c r="I21" s="731"/>
      <c r="J21" s="731"/>
      <c r="K21" s="732"/>
      <c r="L21" s="736" t="str">
        <f>CHOOSE('Budget Period 1'!L21,"",'Drop-Down_Options'!$B$25,'Drop-Down_Options'!$B$26,'Drop-Down_Options'!$B$27,'Drop-Down_Options'!$B$28)</f>
        <v/>
      </c>
      <c r="M21" s="737"/>
      <c r="N21" s="738"/>
      <c r="O21" s="736" t="str">
        <f>CHOOSE('Budget Period 1'!O21,"",'Drop-Down_Options'!$B$35,'Drop-Down_Options'!$B$36,"Classified","LTE")</f>
        <v/>
      </c>
      <c r="P21" s="737"/>
      <c r="Q21" s="737"/>
      <c r="R21" s="737"/>
      <c r="S21" s="737"/>
      <c r="T21" s="738"/>
      <c r="U21" s="742">
        <f>'Budget Period 5'!U21*(1+IF(L21="PI",Data_SalaryInflationRatePI,Data_SalaryInflationRate))</f>
        <v>0</v>
      </c>
      <c r="V21" s="743"/>
      <c r="W21" s="743"/>
      <c r="X21" s="744"/>
      <c r="Y21" s="113">
        <v>1</v>
      </c>
      <c r="Z21" s="117"/>
      <c r="AA21" s="320" t="str">
        <f t="shared" si="0"/>
        <v/>
      </c>
      <c r="AB21" s="390"/>
      <c r="AC21" s="392"/>
      <c r="AD21" s="495"/>
      <c r="AE21" s="496"/>
      <c r="AF21" s="496"/>
      <c r="AG21" s="500">
        <f t="shared" si="1"/>
        <v>0</v>
      </c>
      <c r="AH21" s="501"/>
      <c r="AI21" s="483">
        <f>(IF(OR('Budget Period 1'!L21&lt;2,'Budget Period 1'!O21&lt;2),0,IF(OR('Budget Period 1'!O21=4,'Budget Period 1'!O21=5),U21*2080/12*AB21*AD21,(U21/(CHOOSE('Budget Period 1'!O21,0,9,12,0,0))*AB21*AD21))))</f>
        <v>0</v>
      </c>
      <c r="AJ21" s="484"/>
      <c r="AK21" s="484"/>
      <c r="AL21" s="499"/>
      <c r="AM21" s="814">
        <f>IF(OR('Budget Period 1'!L21&lt;2,'Budget Period 1'!O21&lt;2),0,IF('Budget Period 1'!L21=4,FringeRate_Y6_PostDoc,CHOOSE('Budget Period 1'!O21,0,FringeRate_Y6_Faculty,FringeRate_Y6_Faculty,FringeRate_Y6_Classified,FringeRate_Y6_LTE)))</f>
        <v>0</v>
      </c>
      <c r="AN21" s="815"/>
      <c r="AO21" s="832">
        <f t="shared" si="2"/>
        <v>0</v>
      </c>
      <c r="AP21" s="833"/>
      <c r="AQ21" s="483">
        <f t="shared" si="3"/>
        <v>0</v>
      </c>
      <c r="AR21" s="484"/>
      <c r="AS21" s="484"/>
      <c r="AT21" s="485"/>
      <c r="AU21" s="136"/>
      <c r="AV21" s="10"/>
    </row>
    <row r="22" spans="2:48" ht="18" customHeight="1" thickBot="1" x14ac:dyDescent="0.25">
      <c r="B22" s="10"/>
      <c r="C22" s="136"/>
      <c r="D22" s="136"/>
      <c r="E22" s="148" t="s">
        <v>101</v>
      </c>
      <c r="F22" s="730">
        <f>'Budget Period 1'!F22:K22</f>
        <v>0</v>
      </c>
      <c r="G22" s="731"/>
      <c r="H22" s="731"/>
      <c r="I22" s="731"/>
      <c r="J22" s="731"/>
      <c r="K22" s="732"/>
      <c r="L22" s="736" t="str">
        <f>CHOOSE('Budget Period 1'!L22,"",'Drop-Down_Options'!$B$25,'Drop-Down_Options'!$B$26,'Drop-Down_Options'!$B$27,'Drop-Down_Options'!$B$28)</f>
        <v/>
      </c>
      <c r="M22" s="737"/>
      <c r="N22" s="738"/>
      <c r="O22" s="736" t="str">
        <f>CHOOSE('Budget Period 1'!O22,"",'Drop-Down_Options'!$B$35,'Drop-Down_Options'!$B$36,"Classified","LTE")</f>
        <v/>
      </c>
      <c r="P22" s="737"/>
      <c r="Q22" s="737"/>
      <c r="R22" s="737"/>
      <c r="S22" s="737"/>
      <c r="T22" s="738"/>
      <c r="U22" s="742">
        <f>'Budget Period 5'!U22*(1+IF(L22="PI",Data_SalaryInflationRatePI,Data_SalaryInflationRate))</f>
        <v>0</v>
      </c>
      <c r="V22" s="743"/>
      <c r="W22" s="743"/>
      <c r="X22" s="744"/>
      <c r="Y22" s="113">
        <v>1</v>
      </c>
      <c r="Z22" s="117"/>
      <c r="AA22" s="320" t="str">
        <f t="shared" si="0"/>
        <v/>
      </c>
      <c r="AB22" s="390"/>
      <c r="AC22" s="392"/>
      <c r="AD22" s="495"/>
      <c r="AE22" s="496"/>
      <c r="AF22" s="496"/>
      <c r="AG22" s="500">
        <f t="shared" si="1"/>
        <v>0</v>
      </c>
      <c r="AH22" s="501"/>
      <c r="AI22" s="483">
        <f>(IF(OR('Budget Period 1'!L22&lt;2,'Budget Period 1'!O22&lt;2),0,IF(OR('Budget Period 1'!O22=4,'Budget Period 1'!O22=5),U22*2080/12*AB22*AD22,(U22/(CHOOSE('Budget Period 1'!O22,0,9,12,0,0))*AB22*AD22))))</f>
        <v>0</v>
      </c>
      <c r="AJ22" s="484"/>
      <c r="AK22" s="484"/>
      <c r="AL22" s="499"/>
      <c r="AM22" s="814">
        <f>IF(OR('Budget Period 1'!L22&lt;2,'Budget Period 1'!O22&lt;2),0,IF('Budget Period 1'!L22=4,FringeRate_Y6_PostDoc,CHOOSE('Budget Period 1'!O22,0,FringeRate_Y6_Faculty,FringeRate_Y6_Faculty,FringeRate_Y6_Classified,FringeRate_Y6_LTE)))</f>
        <v>0</v>
      </c>
      <c r="AN22" s="815"/>
      <c r="AO22" s="832">
        <f t="shared" si="2"/>
        <v>0</v>
      </c>
      <c r="AP22" s="833"/>
      <c r="AQ22" s="483">
        <f t="shared" si="3"/>
        <v>0</v>
      </c>
      <c r="AR22" s="484"/>
      <c r="AS22" s="484"/>
      <c r="AT22" s="485"/>
      <c r="AU22" s="136"/>
      <c r="AV22" s="10"/>
    </row>
    <row r="23" spans="2:48" ht="18" customHeight="1" thickBot="1" x14ac:dyDescent="0.25">
      <c r="B23" s="10"/>
      <c r="C23" s="136"/>
      <c r="D23" s="136"/>
      <c r="E23" s="148" t="s">
        <v>102</v>
      </c>
      <c r="F23" s="730">
        <f>'Budget Period 1'!F23:K23</f>
        <v>0</v>
      </c>
      <c r="G23" s="731"/>
      <c r="H23" s="731"/>
      <c r="I23" s="731"/>
      <c r="J23" s="731"/>
      <c r="K23" s="732"/>
      <c r="L23" s="736" t="str">
        <f>CHOOSE('Budget Period 1'!L23,"",'Drop-Down_Options'!$B$25,'Drop-Down_Options'!$B$26,'Drop-Down_Options'!$B$27,'Drop-Down_Options'!$B$28)</f>
        <v/>
      </c>
      <c r="M23" s="737"/>
      <c r="N23" s="738"/>
      <c r="O23" s="736" t="str">
        <f>CHOOSE('Budget Period 1'!O23,"",'Drop-Down_Options'!$B$35,'Drop-Down_Options'!$B$36,"Classified","LTE")</f>
        <v/>
      </c>
      <c r="P23" s="737"/>
      <c r="Q23" s="737"/>
      <c r="R23" s="737"/>
      <c r="S23" s="737"/>
      <c r="T23" s="738"/>
      <c r="U23" s="742">
        <f>'Budget Period 5'!U23*(1+IF(L23="PI",Data_SalaryInflationRatePI,Data_SalaryInflationRate))</f>
        <v>0</v>
      </c>
      <c r="V23" s="743"/>
      <c r="W23" s="743"/>
      <c r="X23" s="744"/>
      <c r="Y23" s="113">
        <v>1</v>
      </c>
      <c r="Z23" s="117"/>
      <c r="AA23" s="320" t="str">
        <f t="shared" si="0"/>
        <v/>
      </c>
      <c r="AB23" s="390"/>
      <c r="AC23" s="392"/>
      <c r="AD23" s="495"/>
      <c r="AE23" s="496"/>
      <c r="AF23" s="496"/>
      <c r="AG23" s="500">
        <f t="shared" si="1"/>
        <v>0</v>
      </c>
      <c r="AH23" s="501"/>
      <c r="AI23" s="483">
        <f>(IF(OR('Budget Period 1'!L23&lt;2,'Budget Period 1'!O23&lt;2),0,IF(OR('Budget Period 1'!O23=4,'Budget Period 1'!O23=5),U23*2080/12*AB23*AD23,(U23/(CHOOSE('Budget Period 1'!O23,0,9,12,0,0))*AB23*AD23))))</f>
        <v>0</v>
      </c>
      <c r="AJ23" s="484"/>
      <c r="AK23" s="484"/>
      <c r="AL23" s="499"/>
      <c r="AM23" s="814">
        <f>IF(OR('Budget Period 1'!L23&lt;2,'Budget Period 1'!O23&lt;2),0,IF('Budget Period 1'!L23=4,FringeRate_Y6_PostDoc,CHOOSE('Budget Period 1'!O23,0,FringeRate_Y6_Faculty,FringeRate_Y6_Faculty,FringeRate_Y6_Classified,FringeRate_Y6_LTE)))</f>
        <v>0</v>
      </c>
      <c r="AN23" s="815"/>
      <c r="AO23" s="832">
        <f t="shared" si="2"/>
        <v>0</v>
      </c>
      <c r="AP23" s="833"/>
      <c r="AQ23" s="483">
        <f t="shared" si="3"/>
        <v>0</v>
      </c>
      <c r="AR23" s="484"/>
      <c r="AS23" s="484"/>
      <c r="AT23" s="485"/>
      <c r="AU23" s="136"/>
      <c r="AV23" s="10"/>
    </row>
    <row r="24" spans="2:48" ht="18" customHeight="1" thickBot="1" x14ac:dyDescent="0.25">
      <c r="B24" s="10"/>
      <c r="C24" s="136"/>
      <c r="D24" s="136"/>
      <c r="E24" s="148" t="s">
        <v>103</v>
      </c>
      <c r="F24" s="730">
        <f>'Budget Period 1'!F24:K24</f>
        <v>0</v>
      </c>
      <c r="G24" s="731"/>
      <c r="H24" s="731"/>
      <c r="I24" s="731"/>
      <c r="J24" s="731"/>
      <c r="K24" s="732"/>
      <c r="L24" s="736" t="str">
        <f>CHOOSE('Budget Period 1'!L24,"",'Drop-Down_Options'!$B$25,'Drop-Down_Options'!$B$26,'Drop-Down_Options'!$B$27,'Drop-Down_Options'!$B$28)</f>
        <v/>
      </c>
      <c r="M24" s="737"/>
      <c r="N24" s="738"/>
      <c r="O24" s="736" t="str">
        <f>CHOOSE('Budget Period 1'!O24,"",'Drop-Down_Options'!$B$35,'Drop-Down_Options'!$B$36,"Classified","LTE")</f>
        <v/>
      </c>
      <c r="P24" s="737"/>
      <c r="Q24" s="737"/>
      <c r="R24" s="737"/>
      <c r="S24" s="737"/>
      <c r="T24" s="738"/>
      <c r="U24" s="742">
        <f>'Budget Period 5'!U24*(1+IF(L24="PI",Data_SalaryInflationRatePI,Data_SalaryInflationRate))</f>
        <v>0</v>
      </c>
      <c r="V24" s="743"/>
      <c r="W24" s="743"/>
      <c r="X24" s="744"/>
      <c r="Y24" s="113">
        <v>1</v>
      </c>
      <c r="Z24" s="117"/>
      <c r="AA24" s="320" t="str">
        <f t="shared" si="0"/>
        <v/>
      </c>
      <c r="AB24" s="390"/>
      <c r="AC24" s="392"/>
      <c r="AD24" s="495"/>
      <c r="AE24" s="496"/>
      <c r="AF24" s="496"/>
      <c r="AG24" s="500">
        <f t="shared" si="1"/>
        <v>0</v>
      </c>
      <c r="AH24" s="501"/>
      <c r="AI24" s="483">
        <f>(IF(OR('Budget Period 1'!L24&lt;2,'Budget Period 1'!O24&lt;2),0,IF(OR('Budget Period 1'!O24=4,'Budget Period 1'!O24=5),U24*2080/12*AB24*AD24,(U24/(CHOOSE('Budget Period 1'!O24,0,9,12,0,0))*AB24*AD24))))</f>
        <v>0</v>
      </c>
      <c r="AJ24" s="484"/>
      <c r="AK24" s="484"/>
      <c r="AL24" s="499"/>
      <c r="AM24" s="814">
        <f>IF(OR('Budget Period 1'!L24&lt;2,'Budget Period 1'!O24&lt;2),0,IF('Budget Period 1'!L24=4,FringeRate_Y6_PostDoc,CHOOSE('Budget Period 1'!O24,0,FringeRate_Y6_Faculty,FringeRate_Y6_Faculty,FringeRate_Y6_Classified,FringeRate_Y6_LTE)))</f>
        <v>0</v>
      </c>
      <c r="AN24" s="815"/>
      <c r="AO24" s="832">
        <f t="shared" si="2"/>
        <v>0</v>
      </c>
      <c r="AP24" s="833"/>
      <c r="AQ24" s="483">
        <f t="shared" si="3"/>
        <v>0</v>
      </c>
      <c r="AR24" s="484"/>
      <c r="AS24" s="484"/>
      <c r="AT24" s="485"/>
      <c r="AU24" s="136"/>
      <c r="AV24" s="10"/>
    </row>
    <row r="25" spans="2:48" ht="18" customHeight="1" thickBot="1" x14ac:dyDescent="0.25">
      <c r="B25" s="10"/>
      <c r="C25" s="136"/>
      <c r="D25" s="136"/>
      <c r="E25" s="148" t="s">
        <v>104</v>
      </c>
      <c r="F25" s="730">
        <f>'Budget Period 1'!F25:K25</f>
        <v>0</v>
      </c>
      <c r="G25" s="731"/>
      <c r="H25" s="731"/>
      <c r="I25" s="731"/>
      <c r="J25" s="731"/>
      <c r="K25" s="732"/>
      <c r="L25" s="736" t="str">
        <f>CHOOSE('Budget Period 1'!L25,"",'Drop-Down_Options'!$B$25,'Drop-Down_Options'!$B$26,'Drop-Down_Options'!$B$27,'Drop-Down_Options'!$B$28)</f>
        <v/>
      </c>
      <c r="M25" s="737"/>
      <c r="N25" s="738"/>
      <c r="O25" s="736" t="str">
        <f>CHOOSE('Budget Period 1'!O25,"",'Drop-Down_Options'!$B$35,'Drop-Down_Options'!$B$36,"Classified","LTE")</f>
        <v/>
      </c>
      <c r="P25" s="737"/>
      <c r="Q25" s="737"/>
      <c r="R25" s="737"/>
      <c r="S25" s="737"/>
      <c r="T25" s="738"/>
      <c r="U25" s="742">
        <f>'Budget Period 5'!U25*(1+IF(L25="PI",Data_SalaryInflationRatePI,Data_SalaryInflationRate))</f>
        <v>0</v>
      </c>
      <c r="V25" s="743"/>
      <c r="W25" s="743"/>
      <c r="X25" s="744"/>
      <c r="Y25" s="113">
        <v>1</v>
      </c>
      <c r="Z25" s="117"/>
      <c r="AA25" s="320" t="str">
        <f t="shared" si="0"/>
        <v/>
      </c>
      <c r="AB25" s="390"/>
      <c r="AC25" s="392"/>
      <c r="AD25" s="495"/>
      <c r="AE25" s="496"/>
      <c r="AF25" s="496"/>
      <c r="AG25" s="500">
        <f t="shared" si="1"/>
        <v>0</v>
      </c>
      <c r="AH25" s="501"/>
      <c r="AI25" s="483">
        <f>(IF(OR('Budget Period 1'!L25&lt;2,'Budget Period 1'!O25&lt;2),0,IF(OR('Budget Period 1'!O25=4,'Budget Period 1'!O25=5),U25*2080/12*AB25*AD25,(U25/(CHOOSE('Budget Period 1'!O25,0,9,12,0,0))*AB25*AD25))))</f>
        <v>0</v>
      </c>
      <c r="AJ25" s="484"/>
      <c r="AK25" s="484"/>
      <c r="AL25" s="499"/>
      <c r="AM25" s="814">
        <f>IF(OR('Budget Period 1'!L25&lt;2,'Budget Period 1'!O25&lt;2),0,IF('Budget Period 1'!L25=4,FringeRate_Y6_PostDoc,CHOOSE('Budget Period 1'!O25,0,FringeRate_Y6_Faculty,FringeRate_Y6_Faculty,FringeRate_Y6_Classified,FringeRate_Y6_LTE)))</f>
        <v>0</v>
      </c>
      <c r="AN25" s="815"/>
      <c r="AO25" s="832">
        <f t="shared" si="2"/>
        <v>0</v>
      </c>
      <c r="AP25" s="833"/>
      <c r="AQ25" s="483">
        <f t="shared" si="3"/>
        <v>0</v>
      </c>
      <c r="AR25" s="484"/>
      <c r="AS25" s="484"/>
      <c r="AT25" s="485"/>
      <c r="AU25" s="136"/>
      <c r="AV25" s="10"/>
    </row>
    <row r="26" spans="2:48" ht="18" customHeight="1" thickBot="1" x14ac:dyDescent="0.25">
      <c r="B26" s="10"/>
      <c r="C26" s="136"/>
      <c r="D26" s="136"/>
      <c r="E26" s="148" t="s">
        <v>105</v>
      </c>
      <c r="F26" s="730">
        <f>'Budget Period 1'!F26:K26</f>
        <v>0</v>
      </c>
      <c r="G26" s="731"/>
      <c r="H26" s="731"/>
      <c r="I26" s="731"/>
      <c r="J26" s="731"/>
      <c r="K26" s="732"/>
      <c r="L26" s="736" t="str">
        <f>CHOOSE('Budget Period 1'!L26,"",'Drop-Down_Options'!$B$25,'Drop-Down_Options'!$B$26,'Drop-Down_Options'!$B$27,'Drop-Down_Options'!$B$28)</f>
        <v/>
      </c>
      <c r="M26" s="737"/>
      <c r="N26" s="738"/>
      <c r="O26" s="736" t="str">
        <f>CHOOSE('Budget Period 1'!O26,"",'Drop-Down_Options'!$B$35,'Drop-Down_Options'!$B$36,"Classified","LTE")</f>
        <v/>
      </c>
      <c r="P26" s="737"/>
      <c r="Q26" s="737"/>
      <c r="R26" s="737"/>
      <c r="S26" s="737"/>
      <c r="T26" s="738"/>
      <c r="U26" s="742">
        <f>'Budget Period 5'!U26*(1+IF(L26="PI",Data_SalaryInflationRatePI,Data_SalaryInflationRate))</f>
        <v>0</v>
      </c>
      <c r="V26" s="743"/>
      <c r="W26" s="743"/>
      <c r="X26" s="744"/>
      <c r="Y26" s="113">
        <v>1</v>
      </c>
      <c r="Z26" s="117"/>
      <c r="AA26" s="320" t="str">
        <f t="shared" si="0"/>
        <v/>
      </c>
      <c r="AB26" s="390"/>
      <c r="AC26" s="392"/>
      <c r="AD26" s="495"/>
      <c r="AE26" s="496"/>
      <c r="AF26" s="496"/>
      <c r="AG26" s="500">
        <f t="shared" si="1"/>
        <v>0</v>
      </c>
      <c r="AH26" s="501"/>
      <c r="AI26" s="483">
        <f>(IF(OR('Budget Period 1'!L26&lt;2,'Budget Period 1'!O26&lt;2),0,IF(OR('Budget Period 1'!O26=4,'Budget Period 1'!O26=5),U26*2080/12*AB26*AD26,(U26/(CHOOSE('Budget Period 1'!O26,0,9,12,0,0))*AB26*AD26))))</f>
        <v>0</v>
      </c>
      <c r="AJ26" s="484"/>
      <c r="AK26" s="484"/>
      <c r="AL26" s="499"/>
      <c r="AM26" s="814">
        <f>IF(OR('Budget Period 1'!L26&lt;2,'Budget Period 1'!O26&lt;2),0,IF('Budget Period 1'!L26=4,FringeRate_Y6_PostDoc,CHOOSE('Budget Period 1'!O26,0,FringeRate_Y6_Faculty,FringeRate_Y6_Faculty,FringeRate_Y6_Classified,FringeRate_Y6_LTE)))</f>
        <v>0</v>
      </c>
      <c r="AN26" s="815"/>
      <c r="AO26" s="832">
        <f t="shared" si="2"/>
        <v>0</v>
      </c>
      <c r="AP26" s="833"/>
      <c r="AQ26" s="483">
        <f t="shared" si="3"/>
        <v>0</v>
      </c>
      <c r="AR26" s="484"/>
      <c r="AS26" s="484"/>
      <c r="AT26" s="485"/>
      <c r="AU26" s="136"/>
      <c r="AV26" s="10"/>
    </row>
    <row r="27" spans="2:48" ht="18" customHeight="1" thickBot="1" x14ac:dyDescent="0.25">
      <c r="B27" s="10"/>
      <c r="C27" s="136"/>
      <c r="D27" s="136"/>
      <c r="E27" s="148" t="s">
        <v>106</v>
      </c>
      <c r="F27" s="730">
        <f>'Budget Period 1'!F27:K27</f>
        <v>0</v>
      </c>
      <c r="G27" s="731"/>
      <c r="H27" s="731"/>
      <c r="I27" s="731"/>
      <c r="J27" s="731"/>
      <c r="K27" s="732"/>
      <c r="L27" s="736" t="str">
        <f>CHOOSE('Budget Period 1'!L27,"",'Drop-Down_Options'!$B$25,'Drop-Down_Options'!$B$26,'Drop-Down_Options'!$B$27,'Drop-Down_Options'!$B$28)</f>
        <v/>
      </c>
      <c r="M27" s="737"/>
      <c r="N27" s="738"/>
      <c r="O27" s="736" t="str">
        <f>CHOOSE('Budget Period 1'!O27,"",'Drop-Down_Options'!$B$35,'Drop-Down_Options'!$B$36,"Classified","LTE")</f>
        <v/>
      </c>
      <c r="P27" s="737"/>
      <c r="Q27" s="737"/>
      <c r="R27" s="737"/>
      <c r="S27" s="737"/>
      <c r="T27" s="738"/>
      <c r="U27" s="742">
        <f>'Budget Period 5'!U27*(1+IF(L27="PI",Data_SalaryInflationRatePI,Data_SalaryInflationRate))</f>
        <v>0</v>
      </c>
      <c r="V27" s="743"/>
      <c r="W27" s="743"/>
      <c r="X27" s="744"/>
      <c r="Y27" s="113">
        <v>1</v>
      </c>
      <c r="Z27" s="117"/>
      <c r="AA27" s="320" t="str">
        <f t="shared" si="0"/>
        <v/>
      </c>
      <c r="AB27" s="390"/>
      <c r="AC27" s="392"/>
      <c r="AD27" s="495"/>
      <c r="AE27" s="496"/>
      <c r="AF27" s="496"/>
      <c r="AG27" s="500">
        <f t="shared" si="1"/>
        <v>0</v>
      </c>
      <c r="AH27" s="501"/>
      <c r="AI27" s="483">
        <f>(IF(OR('Budget Period 1'!L27&lt;2,'Budget Period 1'!O27&lt;2),0,IF(OR('Budget Period 1'!O27=4,'Budget Period 1'!O27=5),U27*2080/12*AB27*AD27,(U27/(CHOOSE('Budget Period 1'!O27,0,9,12,0,0))*AB27*AD27))))</f>
        <v>0</v>
      </c>
      <c r="AJ27" s="484"/>
      <c r="AK27" s="484"/>
      <c r="AL27" s="499"/>
      <c r="AM27" s="814">
        <f>IF(OR('Budget Period 1'!L27&lt;2,'Budget Period 1'!O27&lt;2),0,IF('Budget Period 1'!L27=4,FringeRate_Y6_PostDoc,CHOOSE('Budget Period 1'!O27,0,FringeRate_Y6_Faculty,FringeRate_Y6_Faculty,FringeRate_Y6_Classified,FringeRate_Y6_LTE)))</f>
        <v>0</v>
      </c>
      <c r="AN27" s="815"/>
      <c r="AO27" s="832">
        <f t="shared" si="2"/>
        <v>0</v>
      </c>
      <c r="AP27" s="833"/>
      <c r="AQ27" s="483">
        <f t="shared" si="3"/>
        <v>0</v>
      </c>
      <c r="AR27" s="484"/>
      <c r="AS27" s="484"/>
      <c r="AT27" s="485"/>
      <c r="AU27" s="136"/>
      <c r="AV27" s="10"/>
    </row>
    <row r="28" spans="2:48" ht="18" customHeight="1" thickBot="1" x14ac:dyDescent="0.25">
      <c r="B28" s="10"/>
      <c r="C28" s="136"/>
      <c r="D28" s="136"/>
      <c r="E28" s="148" t="s">
        <v>107</v>
      </c>
      <c r="F28" s="730">
        <f>'Budget Period 1'!F28:K28</f>
        <v>0</v>
      </c>
      <c r="G28" s="731"/>
      <c r="H28" s="731"/>
      <c r="I28" s="731"/>
      <c r="J28" s="731"/>
      <c r="K28" s="732"/>
      <c r="L28" s="736" t="str">
        <f>CHOOSE('Budget Period 1'!L28,"",'Drop-Down_Options'!$B$25,'Drop-Down_Options'!$B$26,'Drop-Down_Options'!$B$27,'Drop-Down_Options'!$B$28)</f>
        <v/>
      </c>
      <c r="M28" s="737"/>
      <c r="N28" s="738"/>
      <c r="O28" s="736" t="str">
        <f>CHOOSE('Budget Period 1'!O28,"",'Drop-Down_Options'!$B$35,'Drop-Down_Options'!$B$36,"Classified","LTE")</f>
        <v/>
      </c>
      <c r="P28" s="737"/>
      <c r="Q28" s="737"/>
      <c r="R28" s="737"/>
      <c r="S28" s="737"/>
      <c r="T28" s="738"/>
      <c r="U28" s="742">
        <f>'Budget Period 5'!U28*(1+IF(L28="PI",Data_SalaryInflationRatePI,Data_SalaryInflationRate))</f>
        <v>0</v>
      </c>
      <c r="V28" s="743"/>
      <c r="W28" s="743"/>
      <c r="X28" s="744"/>
      <c r="Y28" s="113">
        <v>1</v>
      </c>
      <c r="Z28" s="117"/>
      <c r="AA28" s="320" t="str">
        <f t="shared" si="0"/>
        <v/>
      </c>
      <c r="AB28" s="390"/>
      <c r="AC28" s="392"/>
      <c r="AD28" s="495"/>
      <c r="AE28" s="496"/>
      <c r="AF28" s="496"/>
      <c r="AG28" s="500">
        <f t="shared" si="1"/>
        <v>0</v>
      </c>
      <c r="AH28" s="501"/>
      <c r="AI28" s="483">
        <f>(IF(OR('Budget Period 1'!L28&lt;2,'Budget Period 1'!O28&lt;2),0,IF(OR('Budget Period 1'!O28=4,'Budget Period 1'!O28=5),U28*2080/12*AB28*AD28,(U28/(CHOOSE('Budget Period 1'!O28,0,9,12,0,0))*AB28*AD28))))</f>
        <v>0</v>
      </c>
      <c r="AJ28" s="484"/>
      <c r="AK28" s="484"/>
      <c r="AL28" s="499"/>
      <c r="AM28" s="814">
        <f>IF(OR('Budget Period 1'!L28&lt;2,'Budget Period 1'!O28&lt;2),0,IF('Budget Period 1'!L28=4,FringeRate_Y6_PostDoc,CHOOSE('Budget Period 1'!O28,0,FringeRate_Y6_Faculty,FringeRate_Y6_Faculty,FringeRate_Y6_Classified,FringeRate_Y6_LTE)))</f>
        <v>0</v>
      </c>
      <c r="AN28" s="815"/>
      <c r="AO28" s="832">
        <f t="shared" si="2"/>
        <v>0</v>
      </c>
      <c r="AP28" s="833"/>
      <c r="AQ28" s="483">
        <f t="shared" si="3"/>
        <v>0</v>
      </c>
      <c r="AR28" s="484"/>
      <c r="AS28" s="484"/>
      <c r="AT28" s="485"/>
      <c r="AU28" s="136"/>
      <c r="AV28" s="10"/>
    </row>
    <row r="29" spans="2:48" ht="18" customHeight="1" thickBot="1" x14ac:dyDescent="0.25">
      <c r="B29" s="10"/>
      <c r="C29" s="136"/>
      <c r="D29" s="136"/>
      <c r="E29" s="148" t="s">
        <v>108</v>
      </c>
      <c r="F29" s="730">
        <f>'Budget Period 1'!F29:K29</f>
        <v>0</v>
      </c>
      <c r="G29" s="731"/>
      <c r="H29" s="731"/>
      <c r="I29" s="731"/>
      <c r="J29" s="731"/>
      <c r="K29" s="732"/>
      <c r="L29" s="736" t="str">
        <f>CHOOSE('Budget Period 1'!L29,"",'Drop-Down_Options'!$B$25,'Drop-Down_Options'!$B$26,'Drop-Down_Options'!$B$27,'Drop-Down_Options'!$B$28)</f>
        <v/>
      </c>
      <c r="M29" s="737"/>
      <c r="N29" s="738"/>
      <c r="O29" s="736" t="str">
        <f>CHOOSE('Budget Period 1'!O29,"",'Drop-Down_Options'!$B$35,'Drop-Down_Options'!$B$36,"Classified","LTE")</f>
        <v/>
      </c>
      <c r="P29" s="737"/>
      <c r="Q29" s="737"/>
      <c r="R29" s="737"/>
      <c r="S29" s="737"/>
      <c r="T29" s="738"/>
      <c r="U29" s="742">
        <f>'Budget Period 5'!U29*(1+IF(L29="PI",Data_SalaryInflationRatePI,Data_SalaryInflationRate))</f>
        <v>0</v>
      </c>
      <c r="V29" s="743"/>
      <c r="W29" s="743"/>
      <c r="X29" s="744"/>
      <c r="Y29" s="113">
        <v>1</v>
      </c>
      <c r="Z29" s="117"/>
      <c r="AA29" s="320" t="str">
        <f t="shared" si="0"/>
        <v/>
      </c>
      <c r="AB29" s="390"/>
      <c r="AC29" s="392"/>
      <c r="AD29" s="495"/>
      <c r="AE29" s="496"/>
      <c r="AF29" s="496"/>
      <c r="AG29" s="500">
        <f t="shared" si="1"/>
        <v>0</v>
      </c>
      <c r="AH29" s="501"/>
      <c r="AI29" s="483">
        <f>(IF(OR('Budget Period 1'!L29&lt;2,'Budget Period 1'!O29&lt;2),0,IF(OR('Budget Period 1'!O29=4,'Budget Period 1'!O29=5),U29*2080/12*AB29*AD29,(U29/(CHOOSE('Budget Period 1'!O29,0,9,12,0,0))*AB29*AD29))))</f>
        <v>0</v>
      </c>
      <c r="AJ29" s="484"/>
      <c r="AK29" s="484"/>
      <c r="AL29" s="499"/>
      <c r="AM29" s="814">
        <f>IF(OR('Budget Period 1'!L29&lt;2,'Budget Period 1'!O29&lt;2),0,IF('Budget Period 1'!L29=4,FringeRate_Y6_PostDoc,CHOOSE('Budget Period 1'!O29,0,FringeRate_Y6_Faculty,FringeRate_Y6_Faculty,FringeRate_Y6_Classified,FringeRate_Y6_LTE)))</f>
        <v>0</v>
      </c>
      <c r="AN29" s="815"/>
      <c r="AO29" s="832">
        <f t="shared" si="2"/>
        <v>0</v>
      </c>
      <c r="AP29" s="833"/>
      <c r="AQ29" s="483">
        <f t="shared" si="3"/>
        <v>0</v>
      </c>
      <c r="AR29" s="484"/>
      <c r="AS29" s="484"/>
      <c r="AT29" s="485"/>
      <c r="AU29" s="136"/>
      <c r="AV29" s="10"/>
    </row>
    <row r="30" spans="2:48" ht="18" customHeight="1" thickBot="1" x14ac:dyDescent="0.25">
      <c r="B30" s="10"/>
      <c r="C30" s="136"/>
      <c r="D30" s="136"/>
      <c r="E30" s="148" t="s">
        <v>109</v>
      </c>
      <c r="F30" s="745">
        <f>'Budget Period 1'!F30:K30</f>
        <v>0</v>
      </c>
      <c r="G30" s="746"/>
      <c r="H30" s="746"/>
      <c r="I30" s="746"/>
      <c r="J30" s="746"/>
      <c r="K30" s="747"/>
      <c r="L30" s="748" t="str">
        <f>CHOOSE('Budget Period 1'!L30,"",'Drop-Down_Options'!$B$25,'Drop-Down_Options'!$B$26,'Drop-Down_Options'!$B$27,'Drop-Down_Options'!$B$28)</f>
        <v/>
      </c>
      <c r="M30" s="749"/>
      <c r="N30" s="750"/>
      <c r="O30" s="748" t="str">
        <f>CHOOSE('Budget Period 1'!O30,"",'Drop-Down_Options'!$B$35,'Drop-Down_Options'!$B$36,"Classified","LTE")</f>
        <v/>
      </c>
      <c r="P30" s="749"/>
      <c r="Q30" s="749"/>
      <c r="R30" s="749"/>
      <c r="S30" s="749"/>
      <c r="T30" s="750"/>
      <c r="U30" s="751">
        <f>'Budget Period 5'!U30*(1+IF(L30="PI",Data_SalaryInflationRatePI,Data_SalaryInflationRate))</f>
        <v>0</v>
      </c>
      <c r="V30" s="752"/>
      <c r="W30" s="752"/>
      <c r="X30" s="753"/>
      <c r="Y30" s="114">
        <v>1</v>
      </c>
      <c r="Z30" s="119"/>
      <c r="AA30" s="320" t="str">
        <f t="shared" si="0"/>
        <v/>
      </c>
      <c r="AB30" s="581"/>
      <c r="AC30" s="582"/>
      <c r="AD30" s="528"/>
      <c r="AE30" s="529"/>
      <c r="AF30" s="529"/>
      <c r="AG30" s="583">
        <f t="shared" si="1"/>
        <v>0</v>
      </c>
      <c r="AH30" s="584"/>
      <c r="AI30" s="506">
        <f>(IF(OR('Budget Period 1'!L30&lt;2,'Budget Period 1'!O30&lt;2),0,IF(OR('Budget Period 1'!O30=4,'Budget Period 1'!O30=5),U30*2080/12*AB30*AD30,(U30/(CHOOSE('Budget Period 1'!O30,0,9,12,0,0))*AB30*AD30))))</f>
        <v>0</v>
      </c>
      <c r="AJ30" s="507"/>
      <c r="AK30" s="507"/>
      <c r="AL30" s="530"/>
      <c r="AM30" s="816">
        <f>IF(OR('Budget Period 1'!L30&lt;2,'Budget Period 1'!O30&lt;2),0,IF('Budget Period 1'!L30=4,FringeRate_Y6_PostDoc,CHOOSE('Budget Period 1'!O30,0,FringeRate_Y6_Faculty,FringeRate_Y6_Faculty,FringeRate_Y6_Classified,FringeRate_Y6_LTE)))</f>
        <v>0</v>
      </c>
      <c r="AN30" s="817"/>
      <c r="AO30" s="818">
        <f t="shared" si="2"/>
        <v>0</v>
      </c>
      <c r="AP30" s="819"/>
      <c r="AQ30" s="506">
        <f t="shared" si="3"/>
        <v>0</v>
      </c>
      <c r="AR30" s="507"/>
      <c r="AS30" s="507"/>
      <c r="AT30" s="508"/>
      <c r="AU30" s="136"/>
      <c r="AV30" s="10"/>
    </row>
    <row r="31" spans="2:48" ht="13.5" thickBot="1" x14ac:dyDescent="0.25">
      <c r="B31" s="10"/>
      <c r="C31" s="136"/>
      <c r="D31" s="136"/>
      <c r="E31" s="136"/>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0"/>
    </row>
    <row r="32" spans="2:48" ht="13.5" thickBot="1" x14ac:dyDescent="0.25">
      <c r="B32" s="10"/>
      <c r="C32" s="149"/>
      <c r="D32" s="150"/>
      <c r="E32" s="150" t="s">
        <v>110</v>
      </c>
      <c r="F32" s="150"/>
      <c r="G32" s="150"/>
      <c r="H32" s="150"/>
      <c r="I32" s="150"/>
      <c r="J32" s="150"/>
      <c r="K32" s="150"/>
      <c r="L32" s="150"/>
      <c r="M32" s="150"/>
      <c r="N32" s="150"/>
      <c r="O32" s="150"/>
      <c r="P32" s="150"/>
      <c r="Q32" s="150"/>
      <c r="R32" s="150"/>
      <c r="S32" s="150"/>
      <c r="T32" s="150"/>
      <c r="U32" s="150"/>
      <c r="V32" s="150"/>
      <c r="W32" s="150"/>
      <c r="X32" s="150"/>
      <c r="Y32" s="150"/>
      <c r="Z32" s="150"/>
      <c r="AA32" s="150"/>
      <c r="AB32" s="150"/>
      <c r="AC32" s="150"/>
      <c r="AD32" s="150"/>
      <c r="AE32" s="150"/>
      <c r="AF32" s="150"/>
      <c r="AG32" s="150"/>
      <c r="AH32" s="150"/>
      <c r="AI32" s="820">
        <f>SUM(AI11:AL30)</f>
        <v>0</v>
      </c>
      <c r="AJ32" s="821"/>
      <c r="AK32" s="821"/>
      <c r="AL32" s="822"/>
      <c r="AM32" s="153"/>
      <c r="AN32" s="153"/>
      <c r="AO32" s="820">
        <f>SUM(AO11:AP30)</f>
        <v>0</v>
      </c>
      <c r="AP32" s="821"/>
      <c r="AQ32" s="820">
        <f>SUM(AQ11:AT30)</f>
        <v>0</v>
      </c>
      <c r="AR32" s="821"/>
      <c r="AS32" s="821"/>
      <c r="AT32" s="822"/>
      <c r="AU32" s="152"/>
      <c r="AV32" s="10"/>
    </row>
    <row r="33" spans="2:48" x14ac:dyDescent="0.2">
      <c r="B33" s="10"/>
      <c r="C33" s="136"/>
      <c r="D33" s="136"/>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0"/>
    </row>
    <row r="34" spans="2:48" ht="13.5" thickBot="1" x14ac:dyDescent="0.25">
      <c r="B34" s="10"/>
      <c r="C34" s="136"/>
      <c r="D34" s="141" t="s">
        <v>134</v>
      </c>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0"/>
    </row>
    <row r="35" spans="2:48" ht="28.5" customHeight="1" thickBot="1" x14ac:dyDescent="0.25">
      <c r="B35" s="10"/>
      <c r="C35" s="136"/>
      <c r="D35" s="136"/>
      <c r="E35" s="136"/>
      <c r="F35" s="521" t="s">
        <v>427</v>
      </c>
      <c r="G35" s="494"/>
      <c r="H35" s="494"/>
      <c r="I35" s="494"/>
      <c r="J35" s="494"/>
      <c r="K35" s="494"/>
      <c r="L35" s="494"/>
      <c r="M35" s="494"/>
      <c r="N35" s="494"/>
      <c r="O35" s="494"/>
      <c r="P35" s="494"/>
      <c r="Q35" s="494"/>
      <c r="R35" s="494" t="s">
        <v>119</v>
      </c>
      <c r="S35" s="494"/>
      <c r="T35" s="494" t="s">
        <v>122</v>
      </c>
      <c r="U35" s="494"/>
      <c r="V35" s="494"/>
      <c r="W35" s="494"/>
      <c r="X35" s="494"/>
      <c r="Y35" s="494" t="s">
        <v>121</v>
      </c>
      <c r="Z35" s="494"/>
      <c r="AA35" s="494"/>
      <c r="AB35" s="494" t="s">
        <v>499</v>
      </c>
      <c r="AC35" s="494"/>
      <c r="AD35" s="531"/>
      <c r="AE35" s="136"/>
      <c r="AF35" s="521" t="s">
        <v>118</v>
      </c>
      <c r="AG35" s="494"/>
      <c r="AH35" s="494"/>
      <c r="AI35" s="493" t="s">
        <v>123</v>
      </c>
      <c r="AJ35" s="494"/>
      <c r="AK35" s="494"/>
      <c r="AL35" s="494"/>
      <c r="AM35" s="493" t="s">
        <v>124</v>
      </c>
      <c r="AN35" s="494"/>
      <c r="AO35" s="493" t="s">
        <v>125</v>
      </c>
      <c r="AP35" s="494"/>
      <c r="AQ35" s="493" t="s">
        <v>126</v>
      </c>
      <c r="AR35" s="494"/>
      <c r="AS35" s="494"/>
      <c r="AT35" s="531"/>
      <c r="AU35" s="136"/>
      <c r="AV35" s="10"/>
    </row>
    <row r="36" spans="2:48" ht="20.100000000000001" customHeight="1" x14ac:dyDescent="0.2">
      <c r="B36" s="10"/>
      <c r="C36" s="136"/>
      <c r="D36" s="136"/>
      <c r="E36" s="341" t="s">
        <v>91</v>
      </c>
      <c r="F36" s="853"/>
      <c r="G36" s="854"/>
      <c r="H36" s="854"/>
      <c r="I36" s="854"/>
      <c r="J36" s="854"/>
      <c r="K36" s="854"/>
      <c r="L36" s="854"/>
      <c r="M36" s="854"/>
      <c r="N36" s="854"/>
      <c r="O36" s="854"/>
      <c r="P36" s="854"/>
      <c r="Q36" s="854"/>
      <c r="R36" s="854"/>
      <c r="S36" s="854"/>
      <c r="T36" s="854"/>
      <c r="U36" s="854"/>
      <c r="V36" s="854"/>
      <c r="W36" s="854"/>
      <c r="X36" s="854"/>
      <c r="Y36" s="854"/>
      <c r="Z36" s="854"/>
      <c r="AA36" s="855"/>
      <c r="AB36" s="708"/>
      <c r="AC36" s="709"/>
      <c r="AD36" s="710"/>
      <c r="AE36" s="136"/>
      <c r="AF36" s="858">
        <f>IF(OR(AB36="",Calc!F80=1),0,(AB36*TuitionRemission_GradAssistants_Y6)/IF(Calc!F80&lt;=5,1,2))</f>
        <v>0</v>
      </c>
      <c r="AG36" s="859"/>
      <c r="AH36" s="859"/>
      <c r="AI36" s="862">
        <f>IF(OR(Calc!D80=1,Calc!E80=1,Calc!F80=1),0,Calc!M80*AB36)</f>
        <v>0</v>
      </c>
      <c r="AJ36" s="862"/>
      <c r="AK36" s="862"/>
      <c r="AL36" s="862"/>
      <c r="AM36" s="860">
        <f>IF(AB36&gt;0,FringeRate_Y6_GradStudent,0)</f>
        <v>0</v>
      </c>
      <c r="AN36" s="860"/>
      <c r="AO36" s="862">
        <f>AM36*AI36</f>
        <v>0</v>
      </c>
      <c r="AP36" s="862"/>
      <c r="AQ36" s="862">
        <f>R36*T36+AC36+AF36+AI36+AO36</f>
        <v>0</v>
      </c>
      <c r="AR36" s="862"/>
      <c r="AS36" s="862"/>
      <c r="AT36" s="864"/>
      <c r="AU36" s="136"/>
      <c r="AV36" s="10"/>
    </row>
    <row r="37" spans="2:48" ht="20.100000000000001" customHeight="1" x14ac:dyDescent="0.2">
      <c r="B37" s="10"/>
      <c r="C37" s="136"/>
      <c r="D37" s="136"/>
      <c r="E37" s="341" t="s">
        <v>92</v>
      </c>
      <c r="F37" s="706"/>
      <c r="G37" s="707"/>
      <c r="H37" s="707"/>
      <c r="I37" s="707"/>
      <c r="J37" s="707"/>
      <c r="K37" s="707"/>
      <c r="L37" s="707"/>
      <c r="M37" s="707"/>
      <c r="N37" s="707"/>
      <c r="O37" s="707"/>
      <c r="P37" s="707"/>
      <c r="Q37" s="707"/>
      <c r="R37" s="707"/>
      <c r="S37" s="707"/>
      <c r="T37" s="707"/>
      <c r="U37" s="707"/>
      <c r="V37" s="707"/>
      <c r="W37" s="707"/>
      <c r="X37" s="707"/>
      <c r="Y37" s="707"/>
      <c r="Z37" s="707"/>
      <c r="AA37" s="856"/>
      <c r="AB37" s="535"/>
      <c r="AC37" s="536"/>
      <c r="AD37" s="537"/>
      <c r="AE37" s="136"/>
      <c r="AF37" s="869">
        <f>IF(OR(AB37="",Calc!F81=1),0,(AB37*TuitionRemission_GradAssistants_Y6)/IF(Calc!F81&lt;=5,1,2))</f>
        <v>0</v>
      </c>
      <c r="AG37" s="870"/>
      <c r="AH37" s="870"/>
      <c r="AI37" s="863">
        <f>IF(OR(Calc!D81=1,Calc!E81=1,Calc!F81=1),0,Calc!M81*AB37)</f>
        <v>0</v>
      </c>
      <c r="AJ37" s="863"/>
      <c r="AK37" s="863"/>
      <c r="AL37" s="863"/>
      <c r="AM37" s="861">
        <f>IF(AB37&gt;0,FringeRate_Y6_GradStudent,0)</f>
        <v>0</v>
      </c>
      <c r="AN37" s="861"/>
      <c r="AO37" s="863">
        <f t="shared" ref="AO37:AO40" si="4">AM37*AI37</f>
        <v>0</v>
      </c>
      <c r="AP37" s="863"/>
      <c r="AQ37" s="863">
        <f t="shared" ref="AQ37:AQ40" si="5">R37*T37+AC37+AF37+AI37+AO37</f>
        <v>0</v>
      </c>
      <c r="AR37" s="863"/>
      <c r="AS37" s="863"/>
      <c r="AT37" s="865"/>
      <c r="AU37" s="136"/>
      <c r="AV37" s="10"/>
    </row>
    <row r="38" spans="2:48" ht="20.100000000000001" customHeight="1" x14ac:dyDescent="0.2">
      <c r="B38" s="10"/>
      <c r="C38" s="136"/>
      <c r="D38" s="136"/>
      <c r="E38" s="341" t="s">
        <v>93</v>
      </c>
      <c r="F38" s="706"/>
      <c r="G38" s="707"/>
      <c r="H38" s="707"/>
      <c r="I38" s="707"/>
      <c r="J38" s="707"/>
      <c r="K38" s="707"/>
      <c r="L38" s="707"/>
      <c r="M38" s="707"/>
      <c r="N38" s="707"/>
      <c r="O38" s="707"/>
      <c r="P38" s="707"/>
      <c r="Q38" s="707"/>
      <c r="R38" s="707"/>
      <c r="S38" s="707"/>
      <c r="T38" s="707"/>
      <c r="U38" s="707"/>
      <c r="V38" s="707"/>
      <c r="W38" s="707"/>
      <c r="X38" s="707"/>
      <c r="Y38" s="707"/>
      <c r="Z38" s="707"/>
      <c r="AA38" s="856"/>
      <c r="AB38" s="535"/>
      <c r="AC38" s="536"/>
      <c r="AD38" s="537"/>
      <c r="AE38" s="136"/>
      <c r="AF38" s="869">
        <f>IF(OR(AB38="",Calc!F82=1),0,(AB38*TuitionRemission_GradAssistants_Y6)/IF(Calc!F82&lt;=5,1,2))</f>
        <v>0</v>
      </c>
      <c r="AG38" s="870"/>
      <c r="AH38" s="870"/>
      <c r="AI38" s="863">
        <f>IF(OR(Calc!D82=1,Calc!E82=1,Calc!F82=1),0,Calc!M82*AB38)</f>
        <v>0</v>
      </c>
      <c r="AJ38" s="863"/>
      <c r="AK38" s="863"/>
      <c r="AL38" s="863"/>
      <c r="AM38" s="861">
        <f>IF(AB38&gt;0,FringeRate_Y6_GradStudent,0)</f>
        <v>0</v>
      </c>
      <c r="AN38" s="861"/>
      <c r="AO38" s="863">
        <f t="shared" si="4"/>
        <v>0</v>
      </c>
      <c r="AP38" s="863"/>
      <c r="AQ38" s="863">
        <f t="shared" si="5"/>
        <v>0</v>
      </c>
      <c r="AR38" s="863"/>
      <c r="AS38" s="863"/>
      <c r="AT38" s="865"/>
      <c r="AU38" s="136"/>
      <c r="AV38" s="10"/>
    </row>
    <row r="39" spans="2:48" ht="20.100000000000001" customHeight="1" x14ac:dyDescent="0.2">
      <c r="B39" s="10"/>
      <c r="C39" s="136"/>
      <c r="D39" s="136"/>
      <c r="E39" s="341" t="s">
        <v>94</v>
      </c>
      <c r="F39" s="706"/>
      <c r="G39" s="707"/>
      <c r="H39" s="707"/>
      <c r="I39" s="707"/>
      <c r="J39" s="707"/>
      <c r="K39" s="707"/>
      <c r="L39" s="707"/>
      <c r="M39" s="707"/>
      <c r="N39" s="707"/>
      <c r="O39" s="707"/>
      <c r="P39" s="707"/>
      <c r="Q39" s="707"/>
      <c r="R39" s="707"/>
      <c r="S39" s="707"/>
      <c r="T39" s="707"/>
      <c r="U39" s="707"/>
      <c r="V39" s="707"/>
      <c r="W39" s="707"/>
      <c r="X39" s="707"/>
      <c r="Y39" s="707"/>
      <c r="Z39" s="707"/>
      <c r="AA39" s="856"/>
      <c r="AB39" s="535"/>
      <c r="AC39" s="536"/>
      <c r="AD39" s="537"/>
      <c r="AE39" s="136"/>
      <c r="AF39" s="869">
        <f>IF(OR(AB39="",Calc!F83=1),0,(AB39*TuitionRemission_GradAssistants_Y6)/IF(Calc!F83&lt;=5,1,2))</f>
        <v>0</v>
      </c>
      <c r="AG39" s="870"/>
      <c r="AH39" s="870"/>
      <c r="AI39" s="863">
        <f>IF(OR(Calc!D83=1,Calc!E83=1,Calc!F83=1),0,Calc!M83*AB39)</f>
        <v>0</v>
      </c>
      <c r="AJ39" s="863"/>
      <c r="AK39" s="863"/>
      <c r="AL39" s="863"/>
      <c r="AM39" s="861">
        <f>IF(AB39&gt;0,FringeRate_Y6_GradStudent,0)</f>
        <v>0</v>
      </c>
      <c r="AN39" s="861"/>
      <c r="AO39" s="863">
        <f t="shared" si="4"/>
        <v>0</v>
      </c>
      <c r="AP39" s="863"/>
      <c r="AQ39" s="863">
        <f t="shared" si="5"/>
        <v>0</v>
      </c>
      <c r="AR39" s="863"/>
      <c r="AS39" s="863"/>
      <c r="AT39" s="865"/>
      <c r="AU39" s="136"/>
      <c r="AV39" s="10"/>
    </row>
    <row r="40" spans="2:48" ht="20.100000000000001" customHeight="1" thickBot="1" x14ac:dyDescent="0.25">
      <c r="B40" s="10"/>
      <c r="C40" s="136"/>
      <c r="D40" s="136"/>
      <c r="E40" s="341" t="s">
        <v>95</v>
      </c>
      <c r="F40" s="727"/>
      <c r="G40" s="728"/>
      <c r="H40" s="728"/>
      <c r="I40" s="728"/>
      <c r="J40" s="728"/>
      <c r="K40" s="728"/>
      <c r="L40" s="728"/>
      <c r="M40" s="728"/>
      <c r="N40" s="728"/>
      <c r="O40" s="728"/>
      <c r="P40" s="728"/>
      <c r="Q40" s="728"/>
      <c r="R40" s="728"/>
      <c r="S40" s="728"/>
      <c r="T40" s="728"/>
      <c r="U40" s="728"/>
      <c r="V40" s="728"/>
      <c r="W40" s="728"/>
      <c r="X40" s="728"/>
      <c r="Y40" s="728"/>
      <c r="Z40" s="728"/>
      <c r="AA40" s="857"/>
      <c r="AB40" s="711"/>
      <c r="AC40" s="712"/>
      <c r="AD40" s="713"/>
      <c r="AE40" s="136"/>
      <c r="AF40" s="871">
        <f>IF(OR(AB40="",Calc!F84=1),0,(AB40*TuitionRemission_GradAssistants_Y6)/IF(Calc!F84&lt;=5,1,2))</f>
        <v>0</v>
      </c>
      <c r="AG40" s="872"/>
      <c r="AH40" s="872"/>
      <c r="AI40" s="866">
        <f>IF(OR(Calc!D84=1,Calc!E84=1,Calc!F84=1),0,Calc!M84*AB40)</f>
        <v>0</v>
      </c>
      <c r="AJ40" s="866"/>
      <c r="AK40" s="866"/>
      <c r="AL40" s="866"/>
      <c r="AM40" s="868">
        <f>IF(AB40&gt;0,FringeRate_Y6_GradStudent,0)</f>
        <v>0</v>
      </c>
      <c r="AN40" s="868"/>
      <c r="AO40" s="866">
        <f t="shared" si="4"/>
        <v>0</v>
      </c>
      <c r="AP40" s="866"/>
      <c r="AQ40" s="866">
        <f t="shared" si="5"/>
        <v>0</v>
      </c>
      <c r="AR40" s="866"/>
      <c r="AS40" s="866"/>
      <c r="AT40" s="867"/>
      <c r="AU40" s="136"/>
      <c r="AV40" s="10"/>
    </row>
    <row r="41" spans="2:48" ht="13.5" thickBot="1" x14ac:dyDescent="0.25">
      <c r="B41" s="10"/>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36"/>
      <c r="AP41" s="136"/>
      <c r="AQ41" s="136"/>
      <c r="AR41" s="136"/>
      <c r="AS41" s="136"/>
      <c r="AT41" s="136"/>
      <c r="AU41" s="136"/>
      <c r="AV41" s="10"/>
    </row>
    <row r="42" spans="2:48" ht="13.5" thickBot="1" x14ac:dyDescent="0.25">
      <c r="B42" s="10"/>
      <c r="C42" s="149"/>
      <c r="D42" s="150"/>
      <c r="E42" s="150" t="s">
        <v>133</v>
      </c>
      <c r="F42" s="150"/>
      <c r="G42" s="150"/>
      <c r="H42" s="150"/>
      <c r="I42" s="150"/>
      <c r="J42" s="150"/>
      <c r="K42" s="150"/>
      <c r="L42" s="150"/>
      <c r="M42" s="150"/>
      <c r="N42" s="150"/>
      <c r="O42" s="150"/>
      <c r="P42" s="150"/>
      <c r="Q42" s="150"/>
      <c r="R42" s="150"/>
      <c r="S42" s="340"/>
      <c r="T42" s="340"/>
      <c r="U42" s="340"/>
      <c r="V42" s="340"/>
      <c r="W42" s="340"/>
      <c r="X42" s="340"/>
      <c r="Y42" s="340"/>
      <c r="Z42" s="340"/>
      <c r="AA42" s="340"/>
      <c r="AB42" s="340"/>
      <c r="AC42" s="340"/>
      <c r="AD42" s="150"/>
      <c r="AE42" s="301"/>
      <c r="AF42" s="575">
        <f>SUM(AF36:AH40)</f>
        <v>0</v>
      </c>
      <c r="AG42" s="575"/>
      <c r="AH42" s="575"/>
      <c r="AI42" s="683">
        <f>SUM(AI36:AL40)</f>
        <v>0</v>
      </c>
      <c r="AJ42" s="683"/>
      <c r="AK42" s="683"/>
      <c r="AL42" s="683"/>
      <c r="AM42" s="612"/>
      <c r="AN42" s="612"/>
      <c r="AO42" s="572">
        <f>SUM(AO36:AP40)</f>
        <v>0</v>
      </c>
      <c r="AP42" s="573"/>
      <c r="AQ42" s="572">
        <f>SUM(AQ36:AT40)</f>
        <v>0</v>
      </c>
      <c r="AR42" s="574"/>
      <c r="AS42" s="574"/>
      <c r="AT42" s="573"/>
      <c r="AU42" s="152"/>
      <c r="AV42" s="10"/>
    </row>
    <row r="43" spans="2:48" x14ac:dyDescent="0.2">
      <c r="B43" s="10"/>
      <c r="C43" s="136"/>
      <c r="D43" s="136"/>
      <c r="E43" s="136"/>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0"/>
    </row>
    <row r="44" spans="2:48" ht="13.5" thickBot="1" x14ac:dyDescent="0.25">
      <c r="B44" s="10"/>
      <c r="C44" s="136"/>
      <c r="D44" s="141" t="s">
        <v>136</v>
      </c>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0"/>
    </row>
    <row r="45" spans="2:48" ht="28.5" customHeight="1" thickBot="1" x14ac:dyDescent="0.25">
      <c r="B45" s="10"/>
      <c r="C45" s="136"/>
      <c r="D45" s="136"/>
      <c r="E45" s="136"/>
      <c r="F45" s="567" t="s">
        <v>129</v>
      </c>
      <c r="G45" s="493"/>
      <c r="H45" s="493"/>
      <c r="I45" s="493"/>
      <c r="J45" s="493"/>
      <c r="K45" s="493"/>
      <c r="L45" s="493"/>
      <c r="M45" s="493"/>
      <c r="N45" s="493"/>
      <c r="O45" s="493"/>
      <c r="P45" s="493"/>
      <c r="Q45" s="493"/>
      <c r="R45" s="564" t="s">
        <v>130</v>
      </c>
      <c r="S45" s="562"/>
      <c r="T45" s="563"/>
      <c r="U45" s="564" t="s">
        <v>131</v>
      </c>
      <c r="V45" s="562"/>
      <c r="W45" s="604"/>
      <c r="X45" s="136"/>
      <c r="Y45" s="136"/>
      <c r="Z45" s="136"/>
      <c r="AA45" s="136"/>
      <c r="AB45" s="136"/>
      <c r="AC45" s="136"/>
      <c r="AD45" s="136"/>
      <c r="AE45" s="136"/>
      <c r="AF45" s="136"/>
      <c r="AG45" s="566" t="s">
        <v>31</v>
      </c>
      <c r="AH45" s="567"/>
      <c r="AI45" s="563" t="s">
        <v>123</v>
      </c>
      <c r="AJ45" s="494"/>
      <c r="AK45" s="494"/>
      <c r="AL45" s="494"/>
      <c r="AM45" s="493" t="s">
        <v>124</v>
      </c>
      <c r="AN45" s="494"/>
      <c r="AO45" s="493" t="s">
        <v>125</v>
      </c>
      <c r="AP45" s="494"/>
      <c r="AQ45" s="493" t="s">
        <v>126</v>
      </c>
      <c r="AR45" s="494"/>
      <c r="AS45" s="494"/>
      <c r="AT45" s="531"/>
      <c r="AU45" s="136"/>
      <c r="AV45" s="10"/>
    </row>
    <row r="46" spans="2:48" x14ac:dyDescent="0.2">
      <c r="B46" s="10"/>
      <c r="C46" s="136"/>
      <c r="D46" s="136"/>
      <c r="E46" s="151" t="s">
        <v>91</v>
      </c>
      <c r="F46" s="595"/>
      <c r="G46" s="596"/>
      <c r="H46" s="596"/>
      <c r="I46" s="596"/>
      <c r="J46" s="596"/>
      <c r="K46" s="596"/>
      <c r="L46" s="596"/>
      <c r="M46" s="596"/>
      <c r="N46" s="596"/>
      <c r="O46" s="596"/>
      <c r="P46" s="596"/>
      <c r="Q46" s="596"/>
      <c r="R46" s="597"/>
      <c r="S46" s="597"/>
      <c r="T46" s="597"/>
      <c r="U46" s="684"/>
      <c r="V46" s="684"/>
      <c r="W46" s="685"/>
      <c r="X46" s="136"/>
      <c r="Y46" s="136"/>
      <c r="Z46" s="136"/>
      <c r="AA46" s="136"/>
      <c r="AB46" s="136"/>
      <c r="AC46" s="136"/>
      <c r="AD46" s="136"/>
      <c r="AE46" s="136"/>
      <c r="AF46" s="136"/>
      <c r="AG46" s="842">
        <f>U46/Var_PersonHoursPerMonth</f>
        <v>0</v>
      </c>
      <c r="AH46" s="843"/>
      <c r="AI46" s="681">
        <f>R46*U46</f>
        <v>0</v>
      </c>
      <c r="AJ46" s="594"/>
      <c r="AK46" s="594"/>
      <c r="AL46" s="594"/>
      <c r="AM46" s="801">
        <f>FringeRate_Y6_Student</f>
        <v>0.05</v>
      </c>
      <c r="AN46" s="801"/>
      <c r="AO46" s="594">
        <f>AI46*AM46</f>
        <v>0</v>
      </c>
      <c r="AP46" s="594"/>
      <c r="AQ46" s="594">
        <f>AI46+AO46</f>
        <v>0</v>
      </c>
      <c r="AR46" s="594"/>
      <c r="AS46" s="594"/>
      <c r="AT46" s="682"/>
      <c r="AU46" s="136"/>
      <c r="AV46" s="10"/>
    </row>
    <row r="47" spans="2:48" x14ac:dyDescent="0.2">
      <c r="B47" s="10"/>
      <c r="C47" s="136"/>
      <c r="D47" s="136"/>
      <c r="E47" s="151" t="s">
        <v>92</v>
      </c>
      <c r="F47" s="587"/>
      <c r="G47" s="588"/>
      <c r="H47" s="588"/>
      <c r="I47" s="588"/>
      <c r="J47" s="588"/>
      <c r="K47" s="588"/>
      <c r="L47" s="588"/>
      <c r="M47" s="588"/>
      <c r="N47" s="588"/>
      <c r="O47" s="588"/>
      <c r="P47" s="588"/>
      <c r="Q47" s="588"/>
      <c r="R47" s="603"/>
      <c r="S47" s="603"/>
      <c r="T47" s="603"/>
      <c r="U47" s="585"/>
      <c r="V47" s="585"/>
      <c r="W47" s="586"/>
      <c r="X47" s="136"/>
      <c r="Y47" s="136"/>
      <c r="Z47" s="136"/>
      <c r="AA47" s="136"/>
      <c r="AB47" s="136"/>
      <c r="AC47" s="136"/>
      <c r="AD47" s="136"/>
      <c r="AE47" s="136"/>
      <c r="AF47" s="136"/>
      <c r="AG47" s="792">
        <f>U47/Var_PersonHoursPerMonth</f>
        <v>0</v>
      </c>
      <c r="AH47" s="793"/>
      <c r="AI47" s="606">
        <f>R47*U47</f>
        <v>0</v>
      </c>
      <c r="AJ47" s="607"/>
      <c r="AK47" s="607"/>
      <c r="AL47" s="607"/>
      <c r="AM47" s="791">
        <f>FringeRate_Y6_Student</f>
        <v>0.05</v>
      </c>
      <c r="AN47" s="791"/>
      <c r="AO47" s="607">
        <f>AI47*AM47</f>
        <v>0</v>
      </c>
      <c r="AP47" s="607"/>
      <c r="AQ47" s="607">
        <f>AI47+AO47</f>
        <v>0</v>
      </c>
      <c r="AR47" s="607"/>
      <c r="AS47" s="607"/>
      <c r="AT47" s="609"/>
      <c r="AU47" s="136"/>
      <c r="AV47" s="10"/>
    </row>
    <row r="48" spans="2:48" x14ac:dyDescent="0.2">
      <c r="B48" s="10"/>
      <c r="C48" s="136"/>
      <c r="D48" s="136"/>
      <c r="E48" s="151" t="s">
        <v>93</v>
      </c>
      <c r="F48" s="587"/>
      <c r="G48" s="588"/>
      <c r="H48" s="588"/>
      <c r="I48" s="588"/>
      <c r="J48" s="588"/>
      <c r="K48" s="588"/>
      <c r="L48" s="588"/>
      <c r="M48" s="588"/>
      <c r="N48" s="588"/>
      <c r="O48" s="588"/>
      <c r="P48" s="588"/>
      <c r="Q48" s="588"/>
      <c r="R48" s="603"/>
      <c r="S48" s="603"/>
      <c r="T48" s="603"/>
      <c r="U48" s="585"/>
      <c r="V48" s="585"/>
      <c r="W48" s="586"/>
      <c r="X48" s="136"/>
      <c r="Y48" s="136"/>
      <c r="Z48" s="136"/>
      <c r="AA48" s="136"/>
      <c r="AB48" s="136"/>
      <c r="AC48" s="136"/>
      <c r="AD48" s="136"/>
      <c r="AE48" s="136"/>
      <c r="AF48" s="136"/>
      <c r="AG48" s="792">
        <f>U48/Var_PersonHoursPerMonth</f>
        <v>0</v>
      </c>
      <c r="AH48" s="793"/>
      <c r="AI48" s="606">
        <f>R48*U48</f>
        <v>0</v>
      </c>
      <c r="AJ48" s="607"/>
      <c r="AK48" s="607"/>
      <c r="AL48" s="607"/>
      <c r="AM48" s="791">
        <f>FringeRate_Y6_Student</f>
        <v>0.05</v>
      </c>
      <c r="AN48" s="791"/>
      <c r="AO48" s="607">
        <f>AI48*AM48</f>
        <v>0</v>
      </c>
      <c r="AP48" s="607"/>
      <c r="AQ48" s="607">
        <f>AI48+AO48</f>
        <v>0</v>
      </c>
      <c r="AR48" s="607"/>
      <c r="AS48" s="607"/>
      <c r="AT48" s="609"/>
      <c r="AU48" s="136"/>
      <c r="AV48" s="10"/>
    </row>
    <row r="49" spans="2:48" x14ac:dyDescent="0.2">
      <c r="B49" s="10"/>
      <c r="C49" s="136"/>
      <c r="D49" s="136"/>
      <c r="E49" s="151" t="s">
        <v>94</v>
      </c>
      <c r="F49" s="587"/>
      <c r="G49" s="588"/>
      <c r="H49" s="588"/>
      <c r="I49" s="588"/>
      <c r="J49" s="588"/>
      <c r="K49" s="588"/>
      <c r="L49" s="588"/>
      <c r="M49" s="588"/>
      <c r="N49" s="588"/>
      <c r="O49" s="588"/>
      <c r="P49" s="588"/>
      <c r="Q49" s="588"/>
      <c r="R49" s="603"/>
      <c r="S49" s="603"/>
      <c r="T49" s="603"/>
      <c r="U49" s="585"/>
      <c r="V49" s="585"/>
      <c r="W49" s="586"/>
      <c r="X49" s="136"/>
      <c r="Y49" s="136"/>
      <c r="Z49" s="136"/>
      <c r="AA49" s="136"/>
      <c r="AB49" s="136"/>
      <c r="AC49" s="136"/>
      <c r="AD49" s="136"/>
      <c r="AE49" s="136"/>
      <c r="AF49" s="136"/>
      <c r="AG49" s="792">
        <f>U49/Var_PersonHoursPerMonth</f>
        <v>0</v>
      </c>
      <c r="AH49" s="793"/>
      <c r="AI49" s="606">
        <f>R49*U49</f>
        <v>0</v>
      </c>
      <c r="AJ49" s="607"/>
      <c r="AK49" s="607"/>
      <c r="AL49" s="607"/>
      <c r="AM49" s="791">
        <f>FringeRate_Y6_Student</f>
        <v>0.05</v>
      </c>
      <c r="AN49" s="791"/>
      <c r="AO49" s="607">
        <f>AI49*AM49</f>
        <v>0</v>
      </c>
      <c r="AP49" s="607"/>
      <c r="AQ49" s="607">
        <f>AI49+AO49</f>
        <v>0</v>
      </c>
      <c r="AR49" s="607"/>
      <c r="AS49" s="607"/>
      <c r="AT49" s="609"/>
      <c r="AU49" s="136"/>
      <c r="AV49" s="10"/>
    </row>
    <row r="50" spans="2:48" ht="13.5" thickBot="1" x14ac:dyDescent="0.25">
      <c r="B50" s="10"/>
      <c r="C50" s="136"/>
      <c r="D50" s="136"/>
      <c r="E50" s="151" t="s">
        <v>95</v>
      </c>
      <c r="F50" s="598"/>
      <c r="G50" s="599"/>
      <c r="H50" s="599"/>
      <c r="I50" s="599"/>
      <c r="J50" s="599"/>
      <c r="K50" s="599"/>
      <c r="L50" s="599"/>
      <c r="M50" s="599"/>
      <c r="N50" s="599"/>
      <c r="O50" s="599"/>
      <c r="P50" s="599"/>
      <c r="Q50" s="599"/>
      <c r="R50" s="600"/>
      <c r="S50" s="600"/>
      <c r="T50" s="600"/>
      <c r="U50" s="601"/>
      <c r="V50" s="601"/>
      <c r="W50" s="602"/>
      <c r="X50" s="136"/>
      <c r="Y50" s="136"/>
      <c r="Z50" s="136"/>
      <c r="AA50" s="136"/>
      <c r="AB50" s="136"/>
      <c r="AC50" s="136"/>
      <c r="AD50" s="136"/>
      <c r="AE50" s="136"/>
      <c r="AF50" s="136"/>
      <c r="AG50" s="840">
        <f>U50/Var_PersonHoursPerMonth</f>
        <v>0</v>
      </c>
      <c r="AH50" s="841"/>
      <c r="AI50" s="605">
        <f>R50*U50</f>
        <v>0</v>
      </c>
      <c r="AJ50" s="590"/>
      <c r="AK50" s="590"/>
      <c r="AL50" s="590"/>
      <c r="AM50" s="796">
        <f>FringeRate_Y6_Student</f>
        <v>0.05</v>
      </c>
      <c r="AN50" s="796"/>
      <c r="AO50" s="590">
        <f>AI50*AM50</f>
        <v>0</v>
      </c>
      <c r="AP50" s="590"/>
      <c r="AQ50" s="590">
        <f>AI50+AO50</f>
        <v>0</v>
      </c>
      <c r="AR50" s="590"/>
      <c r="AS50" s="590"/>
      <c r="AT50" s="610"/>
      <c r="AU50" s="136"/>
      <c r="AV50" s="10"/>
    </row>
    <row r="51" spans="2:48" ht="13.5" thickBot="1" x14ac:dyDescent="0.25">
      <c r="B51" s="10"/>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36"/>
      <c r="AP51" s="136"/>
      <c r="AQ51" s="136"/>
      <c r="AR51" s="136"/>
      <c r="AS51" s="136"/>
      <c r="AT51" s="136"/>
      <c r="AU51" s="136"/>
      <c r="AV51" s="10"/>
    </row>
    <row r="52" spans="2:48" ht="13.5" thickBot="1" x14ac:dyDescent="0.25">
      <c r="B52" s="10"/>
      <c r="C52" s="149"/>
      <c r="D52" s="150"/>
      <c r="E52" s="150" t="s">
        <v>135</v>
      </c>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4"/>
      <c r="AD52" s="150"/>
      <c r="AE52" s="150"/>
      <c r="AF52" s="150"/>
      <c r="AG52" s="150"/>
      <c r="AH52" s="150"/>
      <c r="AI52" s="787">
        <f>SUM(AI46:AL50)</f>
        <v>0</v>
      </c>
      <c r="AJ52" s="787"/>
      <c r="AK52" s="787"/>
      <c r="AL52" s="787"/>
      <c r="AM52" s="759"/>
      <c r="AN52" s="759"/>
      <c r="AO52" s="787">
        <f>SUM(AO46:AP50)</f>
        <v>0</v>
      </c>
      <c r="AP52" s="787"/>
      <c r="AQ52" s="787">
        <f>SUM(AQ46:AT50)</f>
        <v>0</v>
      </c>
      <c r="AR52" s="787"/>
      <c r="AS52" s="787"/>
      <c r="AT52" s="787"/>
      <c r="AU52" s="152"/>
      <c r="AV52" s="10"/>
    </row>
    <row r="53" spans="2:48" x14ac:dyDescent="0.2">
      <c r="B53" s="10"/>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36"/>
      <c r="AP53" s="136"/>
      <c r="AQ53" s="136"/>
      <c r="AR53" s="136"/>
      <c r="AS53" s="136"/>
      <c r="AT53" s="136"/>
      <c r="AU53" s="136"/>
      <c r="AV53" s="10"/>
    </row>
    <row r="54" spans="2:48" ht="13.5" thickBot="1" x14ac:dyDescent="0.25">
      <c r="B54" s="10"/>
      <c r="C54" s="136"/>
      <c r="D54" s="141" t="s">
        <v>137</v>
      </c>
      <c r="E54" s="136"/>
      <c r="F54" s="136"/>
      <c r="G54" s="136"/>
      <c r="H54" s="136"/>
      <c r="I54" s="136"/>
      <c r="J54" s="136"/>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36"/>
      <c r="AP54" s="136"/>
      <c r="AQ54" s="136"/>
      <c r="AR54" s="136"/>
      <c r="AS54" s="136"/>
      <c r="AT54" s="136"/>
      <c r="AU54" s="136"/>
      <c r="AV54" s="10"/>
    </row>
    <row r="55" spans="2:48" ht="18" customHeight="1" thickBot="1" x14ac:dyDescent="0.25">
      <c r="B55" s="10"/>
      <c r="C55" s="136"/>
      <c r="D55" s="136"/>
      <c r="E55" s="136"/>
      <c r="F55" s="567" t="s">
        <v>326</v>
      </c>
      <c r="G55" s="493"/>
      <c r="H55" s="493"/>
      <c r="I55" s="493"/>
      <c r="J55" s="493"/>
      <c r="K55" s="493"/>
      <c r="L55" s="493"/>
      <c r="M55" s="493"/>
      <c r="N55" s="493"/>
      <c r="O55" s="493"/>
      <c r="P55" s="493"/>
      <c r="Q55" s="493"/>
      <c r="R55" s="493"/>
      <c r="S55" s="493"/>
      <c r="T55" s="493"/>
      <c r="U55" s="493"/>
      <c r="V55" s="493"/>
      <c r="W55" s="493"/>
      <c r="X55" s="493"/>
      <c r="Y55" s="493"/>
      <c r="Z55" s="493"/>
      <c r="AA55" s="493"/>
      <c r="AB55" s="493"/>
      <c r="AC55" s="493"/>
      <c r="AD55" s="493"/>
      <c r="AE55" s="493"/>
      <c r="AF55" s="493"/>
      <c r="AG55" s="493"/>
      <c r="AH55" s="493"/>
      <c r="AI55" s="493"/>
      <c r="AJ55" s="493"/>
      <c r="AK55" s="613" t="s">
        <v>139</v>
      </c>
      <c r="AL55" s="487"/>
      <c r="AM55" s="487"/>
      <c r="AN55" s="614"/>
      <c r="AO55" s="136"/>
      <c r="AP55" s="136"/>
      <c r="AQ55" s="136"/>
      <c r="AR55" s="136"/>
      <c r="AS55" s="136"/>
      <c r="AT55" s="136"/>
      <c r="AU55" s="136"/>
      <c r="AV55" s="10"/>
    </row>
    <row r="56" spans="2:48" x14ac:dyDescent="0.2">
      <c r="B56" s="10"/>
      <c r="C56" s="136"/>
      <c r="D56" s="136"/>
      <c r="E56" s="148" t="s">
        <v>91</v>
      </c>
      <c r="F56" s="617"/>
      <c r="G56" s="618"/>
      <c r="H56" s="618"/>
      <c r="I56" s="618"/>
      <c r="J56" s="618"/>
      <c r="K56" s="618"/>
      <c r="L56" s="618"/>
      <c r="M56" s="618"/>
      <c r="N56" s="618"/>
      <c r="O56" s="618"/>
      <c r="P56" s="618"/>
      <c r="Q56" s="618"/>
      <c r="R56" s="618"/>
      <c r="S56" s="618"/>
      <c r="T56" s="618"/>
      <c r="U56" s="618"/>
      <c r="V56" s="618"/>
      <c r="W56" s="618"/>
      <c r="X56" s="618"/>
      <c r="Y56" s="618"/>
      <c r="Z56" s="618"/>
      <c r="AA56" s="618"/>
      <c r="AB56" s="618"/>
      <c r="AC56" s="618"/>
      <c r="AD56" s="618"/>
      <c r="AE56" s="618"/>
      <c r="AF56" s="618"/>
      <c r="AG56" s="618"/>
      <c r="AH56" s="618"/>
      <c r="AI56" s="618"/>
      <c r="AJ56" s="618"/>
      <c r="AK56" s="619"/>
      <c r="AL56" s="619"/>
      <c r="AM56" s="619"/>
      <c r="AN56" s="620"/>
      <c r="AO56" s="136"/>
      <c r="AP56" s="136"/>
      <c r="AQ56" s="136"/>
      <c r="AR56" s="136"/>
      <c r="AS56" s="136"/>
      <c r="AT56" s="136"/>
      <c r="AU56" s="136"/>
      <c r="AV56" s="10"/>
    </row>
    <row r="57" spans="2:48" x14ac:dyDescent="0.2">
      <c r="B57" s="10"/>
      <c r="C57" s="136"/>
      <c r="D57" s="136"/>
      <c r="E57" s="148" t="s">
        <v>92</v>
      </c>
      <c r="F57" s="587"/>
      <c r="G57" s="588"/>
      <c r="H57" s="588"/>
      <c r="I57" s="588"/>
      <c r="J57" s="588"/>
      <c r="K57" s="588"/>
      <c r="L57" s="588"/>
      <c r="M57" s="588"/>
      <c r="N57" s="588"/>
      <c r="O57" s="588"/>
      <c r="P57" s="588"/>
      <c r="Q57" s="588"/>
      <c r="R57" s="588"/>
      <c r="S57" s="588"/>
      <c r="T57" s="588"/>
      <c r="U57" s="588"/>
      <c r="V57" s="588"/>
      <c r="W57" s="588"/>
      <c r="X57" s="588"/>
      <c r="Y57" s="588"/>
      <c r="Z57" s="588"/>
      <c r="AA57" s="588"/>
      <c r="AB57" s="588"/>
      <c r="AC57" s="588"/>
      <c r="AD57" s="588"/>
      <c r="AE57" s="588"/>
      <c r="AF57" s="588"/>
      <c r="AG57" s="588"/>
      <c r="AH57" s="588"/>
      <c r="AI57" s="588"/>
      <c r="AJ57" s="588"/>
      <c r="AK57" s="615"/>
      <c r="AL57" s="615"/>
      <c r="AM57" s="615"/>
      <c r="AN57" s="616"/>
      <c r="AO57" s="136"/>
      <c r="AP57" s="136"/>
      <c r="AQ57" s="136"/>
      <c r="AR57" s="136"/>
      <c r="AS57" s="136"/>
      <c r="AT57" s="136"/>
      <c r="AU57" s="136"/>
      <c r="AV57" s="10"/>
    </row>
    <row r="58" spans="2:48" x14ac:dyDescent="0.2">
      <c r="B58" s="10"/>
      <c r="C58" s="136"/>
      <c r="D58" s="136"/>
      <c r="E58" s="148" t="s">
        <v>93</v>
      </c>
      <c r="F58" s="587"/>
      <c r="G58" s="588"/>
      <c r="H58" s="588"/>
      <c r="I58" s="588"/>
      <c r="J58" s="588"/>
      <c r="K58" s="588"/>
      <c r="L58" s="588"/>
      <c r="M58" s="588"/>
      <c r="N58" s="588"/>
      <c r="O58" s="588"/>
      <c r="P58" s="588"/>
      <c r="Q58" s="588"/>
      <c r="R58" s="588"/>
      <c r="S58" s="588"/>
      <c r="T58" s="588"/>
      <c r="U58" s="588"/>
      <c r="V58" s="588"/>
      <c r="W58" s="588"/>
      <c r="X58" s="588"/>
      <c r="Y58" s="588"/>
      <c r="Z58" s="588"/>
      <c r="AA58" s="588"/>
      <c r="AB58" s="588"/>
      <c r="AC58" s="588"/>
      <c r="AD58" s="588"/>
      <c r="AE58" s="588"/>
      <c r="AF58" s="588"/>
      <c r="AG58" s="588"/>
      <c r="AH58" s="588"/>
      <c r="AI58" s="588"/>
      <c r="AJ58" s="588"/>
      <c r="AK58" s="615"/>
      <c r="AL58" s="615"/>
      <c r="AM58" s="615"/>
      <c r="AN58" s="616"/>
      <c r="AO58" s="136"/>
      <c r="AP58" s="136"/>
      <c r="AQ58" s="136"/>
      <c r="AR58" s="136"/>
      <c r="AS58" s="136"/>
      <c r="AT58" s="136"/>
      <c r="AU58" s="136"/>
      <c r="AV58" s="10"/>
    </row>
    <row r="59" spans="2:48" x14ac:dyDescent="0.2">
      <c r="B59" s="10"/>
      <c r="C59" s="136"/>
      <c r="D59" s="136"/>
      <c r="E59" s="148" t="s">
        <v>94</v>
      </c>
      <c r="F59" s="587"/>
      <c r="G59" s="588"/>
      <c r="H59" s="588"/>
      <c r="I59" s="588"/>
      <c r="J59" s="588"/>
      <c r="K59" s="588"/>
      <c r="L59" s="588"/>
      <c r="M59" s="588"/>
      <c r="N59" s="588"/>
      <c r="O59" s="588"/>
      <c r="P59" s="588"/>
      <c r="Q59" s="588"/>
      <c r="R59" s="588"/>
      <c r="S59" s="588"/>
      <c r="T59" s="588"/>
      <c r="U59" s="588"/>
      <c r="V59" s="588"/>
      <c r="W59" s="588"/>
      <c r="X59" s="588"/>
      <c r="Y59" s="588"/>
      <c r="Z59" s="588"/>
      <c r="AA59" s="588"/>
      <c r="AB59" s="588"/>
      <c r="AC59" s="588"/>
      <c r="AD59" s="588"/>
      <c r="AE59" s="588"/>
      <c r="AF59" s="588"/>
      <c r="AG59" s="588"/>
      <c r="AH59" s="588"/>
      <c r="AI59" s="588"/>
      <c r="AJ59" s="588"/>
      <c r="AK59" s="615"/>
      <c r="AL59" s="615"/>
      <c r="AM59" s="615"/>
      <c r="AN59" s="616"/>
      <c r="AO59" s="136"/>
      <c r="AP59" s="136"/>
      <c r="AQ59" s="136"/>
      <c r="AR59" s="136"/>
      <c r="AS59" s="136"/>
      <c r="AT59" s="136"/>
      <c r="AU59" s="136"/>
      <c r="AV59" s="10"/>
    </row>
    <row r="60" spans="2:48" x14ac:dyDescent="0.2">
      <c r="B60" s="10"/>
      <c r="C60" s="136"/>
      <c r="D60" s="136"/>
      <c r="E60" s="148" t="s">
        <v>95</v>
      </c>
      <c r="F60" s="587"/>
      <c r="G60" s="588"/>
      <c r="H60" s="588"/>
      <c r="I60" s="588"/>
      <c r="J60" s="588"/>
      <c r="K60" s="588"/>
      <c r="L60" s="588"/>
      <c r="M60" s="588"/>
      <c r="N60" s="588"/>
      <c r="O60" s="588"/>
      <c r="P60" s="588"/>
      <c r="Q60" s="588"/>
      <c r="R60" s="588"/>
      <c r="S60" s="588"/>
      <c r="T60" s="588"/>
      <c r="U60" s="588"/>
      <c r="V60" s="588"/>
      <c r="W60" s="588"/>
      <c r="X60" s="588"/>
      <c r="Y60" s="588"/>
      <c r="Z60" s="588"/>
      <c r="AA60" s="588"/>
      <c r="AB60" s="588"/>
      <c r="AC60" s="588"/>
      <c r="AD60" s="588"/>
      <c r="AE60" s="588"/>
      <c r="AF60" s="588"/>
      <c r="AG60" s="588"/>
      <c r="AH60" s="588"/>
      <c r="AI60" s="588"/>
      <c r="AJ60" s="588"/>
      <c r="AK60" s="615"/>
      <c r="AL60" s="615"/>
      <c r="AM60" s="615"/>
      <c r="AN60" s="616"/>
      <c r="AO60" s="136"/>
      <c r="AP60" s="136"/>
      <c r="AQ60" s="136"/>
      <c r="AR60" s="136"/>
      <c r="AS60" s="136"/>
      <c r="AT60" s="136"/>
      <c r="AU60" s="136"/>
      <c r="AV60" s="10"/>
    </row>
    <row r="61" spans="2:48" x14ac:dyDescent="0.2">
      <c r="B61" s="10"/>
      <c r="C61" s="136"/>
      <c r="D61" s="136"/>
      <c r="E61" s="148" t="s">
        <v>96</v>
      </c>
      <c r="F61" s="587"/>
      <c r="G61" s="588"/>
      <c r="H61" s="588"/>
      <c r="I61" s="588"/>
      <c r="J61" s="588"/>
      <c r="K61" s="588"/>
      <c r="L61" s="588"/>
      <c r="M61" s="588"/>
      <c r="N61" s="588"/>
      <c r="O61" s="588"/>
      <c r="P61" s="588"/>
      <c r="Q61" s="588"/>
      <c r="R61" s="588"/>
      <c r="S61" s="588"/>
      <c r="T61" s="588"/>
      <c r="U61" s="588"/>
      <c r="V61" s="588"/>
      <c r="W61" s="588"/>
      <c r="X61" s="588"/>
      <c r="Y61" s="588"/>
      <c r="Z61" s="588"/>
      <c r="AA61" s="588"/>
      <c r="AB61" s="588"/>
      <c r="AC61" s="588"/>
      <c r="AD61" s="588"/>
      <c r="AE61" s="588"/>
      <c r="AF61" s="588"/>
      <c r="AG61" s="588"/>
      <c r="AH61" s="588"/>
      <c r="AI61" s="588"/>
      <c r="AJ61" s="588"/>
      <c r="AK61" s="615"/>
      <c r="AL61" s="615"/>
      <c r="AM61" s="615"/>
      <c r="AN61" s="616"/>
      <c r="AO61" s="136"/>
      <c r="AP61" s="136"/>
      <c r="AQ61" s="136"/>
      <c r="AR61" s="136"/>
      <c r="AS61" s="136"/>
      <c r="AT61" s="136"/>
      <c r="AU61" s="136"/>
      <c r="AV61" s="10"/>
    </row>
    <row r="62" spans="2:48" x14ac:dyDescent="0.2">
      <c r="B62" s="10"/>
      <c r="C62" s="136"/>
      <c r="D62" s="136"/>
      <c r="E62" s="148" t="s">
        <v>97</v>
      </c>
      <c r="F62" s="587"/>
      <c r="G62" s="588"/>
      <c r="H62" s="588"/>
      <c r="I62" s="588"/>
      <c r="J62" s="588"/>
      <c r="K62" s="588"/>
      <c r="L62" s="588"/>
      <c r="M62" s="588"/>
      <c r="N62" s="588"/>
      <c r="O62" s="588"/>
      <c r="P62" s="588"/>
      <c r="Q62" s="588"/>
      <c r="R62" s="588"/>
      <c r="S62" s="588"/>
      <c r="T62" s="588"/>
      <c r="U62" s="588"/>
      <c r="V62" s="588"/>
      <c r="W62" s="588"/>
      <c r="X62" s="588"/>
      <c r="Y62" s="588"/>
      <c r="Z62" s="588"/>
      <c r="AA62" s="588"/>
      <c r="AB62" s="588"/>
      <c r="AC62" s="588"/>
      <c r="AD62" s="588"/>
      <c r="AE62" s="588"/>
      <c r="AF62" s="588"/>
      <c r="AG62" s="588"/>
      <c r="AH62" s="588"/>
      <c r="AI62" s="588"/>
      <c r="AJ62" s="588"/>
      <c r="AK62" s="615"/>
      <c r="AL62" s="615"/>
      <c r="AM62" s="615"/>
      <c r="AN62" s="616"/>
      <c r="AO62" s="136"/>
      <c r="AP62" s="136"/>
      <c r="AQ62" s="136"/>
      <c r="AR62" s="136"/>
      <c r="AS62" s="136"/>
      <c r="AT62" s="136"/>
      <c r="AU62" s="136"/>
      <c r="AV62" s="10"/>
    </row>
    <row r="63" spans="2:48" x14ac:dyDescent="0.2">
      <c r="B63" s="10"/>
      <c r="C63" s="136"/>
      <c r="D63" s="136"/>
      <c r="E63" s="148" t="s">
        <v>98</v>
      </c>
      <c r="F63" s="587"/>
      <c r="G63" s="588"/>
      <c r="H63" s="588"/>
      <c r="I63" s="588"/>
      <c r="J63" s="588"/>
      <c r="K63" s="588"/>
      <c r="L63" s="588"/>
      <c r="M63" s="588"/>
      <c r="N63" s="588"/>
      <c r="O63" s="588"/>
      <c r="P63" s="588"/>
      <c r="Q63" s="588"/>
      <c r="R63" s="588"/>
      <c r="S63" s="588"/>
      <c r="T63" s="588"/>
      <c r="U63" s="588"/>
      <c r="V63" s="588"/>
      <c r="W63" s="588"/>
      <c r="X63" s="588"/>
      <c r="Y63" s="588"/>
      <c r="Z63" s="588"/>
      <c r="AA63" s="588"/>
      <c r="AB63" s="588"/>
      <c r="AC63" s="588"/>
      <c r="AD63" s="588"/>
      <c r="AE63" s="588"/>
      <c r="AF63" s="588"/>
      <c r="AG63" s="588"/>
      <c r="AH63" s="588"/>
      <c r="AI63" s="588"/>
      <c r="AJ63" s="588"/>
      <c r="AK63" s="615"/>
      <c r="AL63" s="615"/>
      <c r="AM63" s="615"/>
      <c r="AN63" s="616"/>
      <c r="AO63" s="136"/>
      <c r="AP63" s="136"/>
      <c r="AQ63" s="136"/>
      <c r="AR63" s="136"/>
      <c r="AS63" s="136"/>
      <c r="AT63" s="136"/>
      <c r="AU63" s="136"/>
      <c r="AV63" s="10"/>
    </row>
    <row r="64" spans="2:48" x14ac:dyDescent="0.2">
      <c r="B64" s="10"/>
      <c r="C64" s="136"/>
      <c r="D64" s="136"/>
      <c r="E64" s="148" t="s">
        <v>99</v>
      </c>
      <c r="F64" s="587"/>
      <c r="G64" s="588"/>
      <c r="H64" s="588"/>
      <c r="I64" s="588"/>
      <c r="J64" s="588"/>
      <c r="K64" s="588"/>
      <c r="L64" s="588"/>
      <c r="M64" s="588"/>
      <c r="N64" s="588"/>
      <c r="O64" s="588"/>
      <c r="P64" s="588"/>
      <c r="Q64" s="588"/>
      <c r="R64" s="588"/>
      <c r="S64" s="588"/>
      <c r="T64" s="588"/>
      <c r="U64" s="588"/>
      <c r="V64" s="588"/>
      <c r="W64" s="588"/>
      <c r="X64" s="588"/>
      <c r="Y64" s="588"/>
      <c r="Z64" s="588"/>
      <c r="AA64" s="588"/>
      <c r="AB64" s="588"/>
      <c r="AC64" s="588"/>
      <c r="AD64" s="588"/>
      <c r="AE64" s="588"/>
      <c r="AF64" s="588"/>
      <c r="AG64" s="588"/>
      <c r="AH64" s="588"/>
      <c r="AI64" s="588"/>
      <c r="AJ64" s="588"/>
      <c r="AK64" s="615"/>
      <c r="AL64" s="615"/>
      <c r="AM64" s="615"/>
      <c r="AN64" s="616"/>
      <c r="AO64" s="136"/>
      <c r="AP64" s="136"/>
      <c r="AQ64" s="136"/>
      <c r="AR64" s="136"/>
      <c r="AS64" s="136"/>
      <c r="AT64" s="136"/>
      <c r="AU64" s="136"/>
      <c r="AV64" s="10"/>
    </row>
    <row r="65" spans="2:48" ht="13.5" thickBot="1" x14ac:dyDescent="0.25">
      <c r="B65" s="10"/>
      <c r="C65" s="136"/>
      <c r="D65" s="136"/>
      <c r="E65" s="148" t="s">
        <v>141</v>
      </c>
      <c r="F65" s="598"/>
      <c r="G65" s="599"/>
      <c r="H65" s="599"/>
      <c r="I65" s="599"/>
      <c r="J65" s="599"/>
      <c r="K65" s="599"/>
      <c r="L65" s="599"/>
      <c r="M65" s="599"/>
      <c r="N65" s="599"/>
      <c r="O65" s="599"/>
      <c r="P65" s="599"/>
      <c r="Q65" s="599"/>
      <c r="R65" s="599"/>
      <c r="S65" s="599"/>
      <c r="T65" s="599"/>
      <c r="U65" s="599"/>
      <c r="V65" s="599"/>
      <c r="W65" s="599"/>
      <c r="X65" s="599"/>
      <c r="Y65" s="599"/>
      <c r="Z65" s="599"/>
      <c r="AA65" s="599"/>
      <c r="AB65" s="599"/>
      <c r="AC65" s="599"/>
      <c r="AD65" s="599"/>
      <c r="AE65" s="599"/>
      <c r="AF65" s="599"/>
      <c r="AG65" s="599"/>
      <c r="AH65" s="599"/>
      <c r="AI65" s="599"/>
      <c r="AJ65" s="599"/>
      <c r="AK65" s="621"/>
      <c r="AL65" s="621"/>
      <c r="AM65" s="621"/>
      <c r="AN65" s="622"/>
      <c r="AO65" s="136"/>
      <c r="AP65" s="136"/>
      <c r="AQ65" s="136"/>
      <c r="AR65" s="136"/>
      <c r="AS65" s="136"/>
      <c r="AT65" s="136"/>
      <c r="AU65" s="136"/>
      <c r="AV65" s="10"/>
    </row>
    <row r="66" spans="2:48" x14ac:dyDescent="0.2">
      <c r="B66" s="10"/>
      <c r="C66" s="136"/>
      <c r="D66" s="136"/>
      <c r="E66" s="136"/>
      <c r="F66" s="136" t="s">
        <v>140</v>
      </c>
      <c r="G66" s="136"/>
      <c r="H66" s="136"/>
      <c r="I66" s="136"/>
      <c r="J66" s="136"/>
      <c r="K66" s="136"/>
      <c r="L66" s="136"/>
      <c r="M66" s="157"/>
      <c r="N66" s="157"/>
      <c r="O66" s="157"/>
      <c r="P66" s="157"/>
      <c r="Q66" s="157"/>
      <c r="R66" s="157"/>
      <c r="S66" s="157"/>
      <c r="T66" s="157"/>
      <c r="U66" s="157"/>
      <c r="V66" s="157"/>
      <c r="W66" s="157"/>
      <c r="X66" s="157"/>
      <c r="Y66" s="157"/>
      <c r="Z66" s="157"/>
      <c r="AA66" s="157"/>
      <c r="AB66" s="157"/>
      <c r="AC66" s="157"/>
      <c r="AD66" s="157"/>
      <c r="AE66" s="157"/>
      <c r="AF66" s="157"/>
      <c r="AG66" s="157"/>
      <c r="AH66" s="157"/>
      <c r="AI66" s="157"/>
      <c r="AJ66" s="157"/>
      <c r="AK66" s="157"/>
      <c r="AL66" s="157"/>
      <c r="AM66" s="157"/>
      <c r="AN66" s="157"/>
      <c r="AO66" s="158"/>
      <c r="AP66" s="775">
        <f>SUM(AK56:AN65)</f>
        <v>0</v>
      </c>
      <c r="AQ66" s="776"/>
      <c r="AR66" s="776"/>
      <c r="AS66" s="776"/>
      <c r="AT66" s="777"/>
      <c r="AU66" s="136"/>
      <c r="AV66" s="10"/>
    </row>
    <row r="67" spans="2:48" ht="13.5" thickBot="1" x14ac:dyDescent="0.25">
      <c r="B67" s="10"/>
      <c r="C67" s="136"/>
      <c r="D67" s="136"/>
      <c r="E67" s="136"/>
      <c r="F67" s="136"/>
      <c r="G67" s="136"/>
      <c r="H67" s="136"/>
      <c r="I67" s="136"/>
      <c r="J67" s="136"/>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36"/>
      <c r="AP67" s="136"/>
      <c r="AQ67" s="136"/>
      <c r="AR67" s="136"/>
      <c r="AS67" s="136"/>
      <c r="AT67" s="136"/>
      <c r="AU67" s="136"/>
      <c r="AV67" s="10"/>
    </row>
    <row r="68" spans="2:48" ht="13.5" thickBot="1" x14ac:dyDescent="0.25">
      <c r="B68" s="10"/>
      <c r="C68" s="136"/>
      <c r="D68" s="136"/>
      <c r="E68" s="136"/>
      <c r="F68" s="567" t="s">
        <v>142</v>
      </c>
      <c r="G68" s="493"/>
      <c r="H68" s="493"/>
      <c r="I68" s="493"/>
      <c r="J68" s="493"/>
      <c r="K68" s="493"/>
      <c r="L68" s="493"/>
      <c r="M68" s="493"/>
      <c r="N68" s="493"/>
      <c r="O68" s="493"/>
      <c r="P68" s="493"/>
      <c r="Q68" s="493"/>
      <c r="R68" s="493"/>
      <c r="S68" s="493"/>
      <c r="T68" s="493"/>
      <c r="U68" s="493"/>
      <c r="V68" s="493"/>
      <c r="W68" s="493"/>
      <c r="X68" s="493"/>
      <c r="Y68" s="493"/>
      <c r="Z68" s="493"/>
      <c r="AA68" s="493"/>
      <c r="AB68" s="493"/>
      <c r="AC68" s="493"/>
      <c r="AD68" s="493"/>
      <c r="AE68" s="493"/>
      <c r="AF68" s="493"/>
      <c r="AG68" s="493"/>
      <c r="AH68" s="493"/>
      <c r="AI68" s="493"/>
      <c r="AJ68" s="493"/>
      <c r="AK68" s="613" t="s">
        <v>139</v>
      </c>
      <c r="AL68" s="487"/>
      <c r="AM68" s="487"/>
      <c r="AN68" s="614"/>
      <c r="AO68" s="136"/>
      <c r="AP68" s="136"/>
      <c r="AQ68" s="136"/>
      <c r="AR68" s="136"/>
      <c r="AS68" s="136"/>
      <c r="AT68" s="136"/>
      <c r="AU68" s="136"/>
      <c r="AV68" s="10"/>
    </row>
    <row r="69" spans="2:48" x14ac:dyDescent="0.2">
      <c r="B69" s="10"/>
      <c r="C69" s="136"/>
      <c r="D69" s="136"/>
      <c r="E69" s="148" t="s">
        <v>91</v>
      </c>
      <c r="F69" s="617"/>
      <c r="G69" s="618"/>
      <c r="H69" s="618"/>
      <c r="I69" s="618"/>
      <c r="J69" s="618"/>
      <c r="K69" s="618"/>
      <c r="L69" s="618"/>
      <c r="M69" s="618"/>
      <c r="N69" s="618"/>
      <c r="O69" s="618"/>
      <c r="P69" s="618"/>
      <c r="Q69" s="618"/>
      <c r="R69" s="618"/>
      <c r="S69" s="618"/>
      <c r="T69" s="618"/>
      <c r="U69" s="618"/>
      <c r="V69" s="618"/>
      <c r="W69" s="618"/>
      <c r="X69" s="618"/>
      <c r="Y69" s="618"/>
      <c r="Z69" s="618"/>
      <c r="AA69" s="618"/>
      <c r="AB69" s="618"/>
      <c r="AC69" s="618"/>
      <c r="AD69" s="618"/>
      <c r="AE69" s="618"/>
      <c r="AF69" s="618"/>
      <c r="AG69" s="618"/>
      <c r="AH69" s="618"/>
      <c r="AI69" s="618"/>
      <c r="AJ69" s="618"/>
      <c r="AK69" s="619"/>
      <c r="AL69" s="619"/>
      <c r="AM69" s="619"/>
      <c r="AN69" s="620"/>
      <c r="AO69" s="136"/>
      <c r="AP69" s="136"/>
      <c r="AQ69" s="136"/>
      <c r="AR69" s="136"/>
      <c r="AS69" s="136"/>
      <c r="AT69" s="136"/>
      <c r="AU69" s="136"/>
      <c r="AV69" s="10"/>
    </row>
    <row r="70" spans="2:48" x14ac:dyDescent="0.2">
      <c r="B70" s="10"/>
      <c r="C70" s="136"/>
      <c r="D70" s="136"/>
      <c r="E70" s="148" t="s">
        <v>92</v>
      </c>
      <c r="F70" s="587"/>
      <c r="G70" s="588"/>
      <c r="H70" s="588"/>
      <c r="I70" s="588"/>
      <c r="J70" s="588"/>
      <c r="K70" s="588"/>
      <c r="L70" s="588"/>
      <c r="M70" s="588"/>
      <c r="N70" s="588"/>
      <c r="O70" s="588"/>
      <c r="P70" s="588"/>
      <c r="Q70" s="588"/>
      <c r="R70" s="588"/>
      <c r="S70" s="588"/>
      <c r="T70" s="588"/>
      <c r="U70" s="588"/>
      <c r="V70" s="588"/>
      <c r="W70" s="588"/>
      <c r="X70" s="588"/>
      <c r="Y70" s="588"/>
      <c r="Z70" s="588"/>
      <c r="AA70" s="588"/>
      <c r="AB70" s="588"/>
      <c r="AC70" s="588"/>
      <c r="AD70" s="588"/>
      <c r="AE70" s="588"/>
      <c r="AF70" s="588"/>
      <c r="AG70" s="588"/>
      <c r="AH70" s="588"/>
      <c r="AI70" s="588"/>
      <c r="AJ70" s="588"/>
      <c r="AK70" s="615"/>
      <c r="AL70" s="615"/>
      <c r="AM70" s="615"/>
      <c r="AN70" s="616"/>
      <c r="AO70" s="136"/>
      <c r="AP70" s="136"/>
      <c r="AQ70" s="136"/>
      <c r="AR70" s="136"/>
      <c r="AS70" s="136"/>
      <c r="AT70" s="136"/>
      <c r="AU70" s="136"/>
      <c r="AV70" s="10"/>
    </row>
    <row r="71" spans="2:48" x14ac:dyDescent="0.2">
      <c r="B71" s="10"/>
      <c r="C71" s="136"/>
      <c r="D71" s="136"/>
      <c r="E71" s="148" t="s">
        <v>93</v>
      </c>
      <c r="F71" s="587"/>
      <c r="G71" s="588"/>
      <c r="H71" s="588"/>
      <c r="I71" s="588"/>
      <c r="J71" s="588"/>
      <c r="K71" s="588"/>
      <c r="L71" s="588"/>
      <c r="M71" s="588"/>
      <c r="N71" s="588"/>
      <c r="O71" s="588"/>
      <c r="P71" s="588"/>
      <c r="Q71" s="588"/>
      <c r="R71" s="588"/>
      <c r="S71" s="588"/>
      <c r="T71" s="588"/>
      <c r="U71" s="588"/>
      <c r="V71" s="588"/>
      <c r="W71" s="588"/>
      <c r="X71" s="588"/>
      <c r="Y71" s="588"/>
      <c r="Z71" s="588"/>
      <c r="AA71" s="588"/>
      <c r="AB71" s="588"/>
      <c r="AC71" s="588"/>
      <c r="AD71" s="588"/>
      <c r="AE71" s="588"/>
      <c r="AF71" s="588"/>
      <c r="AG71" s="588"/>
      <c r="AH71" s="588"/>
      <c r="AI71" s="588"/>
      <c r="AJ71" s="588"/>
      <c r="AK71" s="615"/>
      <c r="AL71" s="615"/>
      <c r="AM71" s="615"/>
      <c r="AN71" s="616"/>
      <c r="AO71" s="136"/>
      <c r="AP71" s="136"/>
      <c r="AQ71" s="136"/>
      <c r="AR71" s="136"/>
      <c r="AS71" s="136"/>
      <c r="AT71" s="136"/>
      <c r="AU71" s="136"/>
      <c r="AV71" s="10"/>
    </row>
    <row r="72" spans="2:48" x14ac:dyDescent="0.2">
      <c r="B72" s="10"/>
      <c r="C72" s="136"/>
      <c r="D72" s="136"/>
      <c r="E72" s="148" t="s">
        <v>94</v>
      </c>
      <c r="F72" s="587"/>
      <c r="G72" s="588"/>
      <c r="H72" s="588"/>
      <c r="I72" s="588"/>
      <c r="J72" s="588"/>
      <c r="K72" s="588"/>
      <c r="L72" s="588"/>
      <c r="M72" s="588"/>
      <c r="N72" s="588"/>
      <c r="O72" s="588"/>
      <c r="P72" s="588"/>
      <c r="Q72" s="588"/>
      <c r="R72" s="588"/>
      <c r="S72" s="588"/>
      <c r="T72" s="588"/>
      <c r="U72" s="588"/>
      <c r="V72" s="588"/>
      <c r="W72" s="588"/>
      <c r="X72" s="588"/>
      <c r="Y72" s="588"/>
      <c r="Z72" s="588"/>
      <c r="AA72" s="588"/>
      <c r="AB72" s="588"/>
      <c r="AC72" s="588"/>
      <c r="AD72" s="588"/>
      <c r="AE72" s="588"/>
      <c r="AF72" s="588"/>
      <c r="AG72" s="588"/>
      <c r="AH72" s="588"/>
      <c r="AI72" s="588"/>
      <c r="AJ72" s="588"/>
      <c r="AK72" s="615"/>
      <c r="AL72" s="615"/>
      <c r="AM72" s="615"/>
      <c r="AN72" s="616"/>
      <c r="AO72" s="136"/>
      <c r="AP72" s="136"/>
      <c r="AQ72" s="136"/>
      <c r="AR72" s="136"/>
      <c r="AS72" s="136"/>
      <c r="AT72" s="136"/>
      <c r="AU72" s="136"/>
      <c r="AV72" s="10"/>
    </row>
    <row r="73" spans="2:48" x14ac:dyDescent="0.2">
      <c r="B73" s="10"/>
      <c r="C73" s="136"/>
      <c r="D73" s="136"/>
      <c r="E73" s="148" t="s">
        <v>95</v>
      </c>
      <c r="F73" s="587"/>
      <c r="G73" s="588"/>
      <c r="H73" s="588"/>
      <c r="I73" s="588"/>
      <c r="J73" s="588"/>
      <c r="K73" s="588"/>
      <c r="L73" s="588"/>
      <c r="M73" s="588"/>
      <c r="N73" s="588"/>
      <c r="O73" s="588"/>
      <c r="P73" s="588"/>
      <c r="Q73" s="588"/>
      <c r="R73" s="588"/>
      <c r="S73" s="588"/>
      <c r="T73" s="588"/>
      <c r="U73" s="588"/>
      <c r="V73" s="588"/>
      <c r="W73" s="588"/>
      <c r="X73" s="588"/>
      <c r="Y73" s="588"/>
      <c r="Z73" s="588"/>
      <c r="AA73" s="588"/>
      <c r="AB73" s="588"/>
      <c r="AC73" s="588"/>
      <c r="AD73" s="588"/>
      <c r="AE73" s="588"/>
      <c r="AF73" s="588"/>
      <c r="AG73" s="588"/>
      <c r="AH73" s="588"/>
      <c r="AI73" s="588"/>
      <c r="AJ73" s="588"/>
      <c r="AK73" s="615"/>
      <c r="AL73" s="615"/>
      <c r="AM73" s="615"/>
      <c r="AN73" s="616"/>
      <c r="AO73" s="136"/>
      <c r="AP73" s="136"/>
      <c r="AQ73" s="136"/>
      <c r="AR73" s="136"/>
      <c r="AS73" s="136"/>
      <c r="AT73" s="136"/>
      <c r="AU73" s="136"/>
      <c r="AV73" s="10"/>
    </row>
    <row r="74" spans="2:48" ht="13.5" customHeight="1" x14ac:dyDescent="0.2">
      <c r="B74" s="10"/>
      <c r="C74" s="136"/>
      <c r="D74" s="136"/>
      <c r="E74" s="148" t="s">
        <v>96</v>
      </c>
      <c r="F74" s="587"/>
      <c r="G74" s="588"/>
      <c r="H74" s="588"/>
      <c r="I74" s="588"/>
      <c r="J74" s="588"/>
      <c r="K74" s="588"/>
      <c r="L74" s="588"/>
      <c r="M74" s="588"/>
      <c r="N74" s="588"/>
      <c r="O74" s="588"/>
      <c r="P74" s="588"/>
      <c r="Q74" s="588"/>
      <c r="R74" s="588"/>
      <c r="S74" s="588"/>
      <c r="T74" s="588"/>
      <c r="U74" s="588"/>
      <c r="V74" s="588"/>
      <c r="W74" s="588"/>
      <c r="X74" s="588"/>
      <c r="Y74" s="588"/>
      <c r="Z74" s="588"/>
      <c r="AA74" s="588"/>
      <c r="AB74" s="588"/>
      <c r="AC74" s="588"/>
      <c r="AD74" s="588"/>
      <c r="AE74" s="588"/>
      <c r="AF74" s="588"/>
      <c r="AG74" s="588"/>
      <c r="AH74" s="588"/>
      <c r="AI74" s="588"/>
      <c r="AJ74" s="588"/>
      <c r="AK74" s="615"/>
      <c r="AL74" s="615"/>
      <c r="AM74" s="615"/>
      <c r="AN74" s="616"/>
      <c r="AO74" s="136"/>
      <c r="AP74" s="136"/>
      <c r="AQ74" s="136"/>
      <c r="AR74" s="136"/>
      <c r="AS74" s="136"/>
      <c r="AT74" s="136"/>
      <c r="AU74" s="136"/>
      <c r="AV74" s="10"/>
    </row>
    <row r="75" spans="2:48" x14ac:dyDescent="0.2">
      <c r="B75" s="10"/>
      <c r="C75" s="136"/>
      <c r="D75" s="136"/>
      <c r="E75" s="148" t="s">
        <v>97</v>
      </c>
      <c r="F75" s="587"/>
      <c r="G75" s="588"/>
      <c r="H75" s="588"/>
      <c r="I75" s="588"/>
      <c r="J75" s="588"/>
      <c r="K75" s="588"/>
      <c r="L75" s="588"/>
      <c r="M75" s="588"/>
      <c r="N75" s="588"/>
      <c r="O75" s="588"/>
      <c r="P75" s="588"/>
      <c r="Q75" s="588"/>
      <c r="R75" s="588"/>
      <c r="S75" s="588"/>
      <c r="T75" s="588"/>
      <c r="U75" s="588"/>
      <c r="V75" s="588"/>
      <c r="W75" s="588"/>
      <c r="X75" s="588"/>
      <c r="Y75" s="588"/>
      <c r="Z75" s="588"/>
      <c r="AA75" s="588"/>
      <c r="AB75" s="588"/>
      <c r="AC75" s="588"/>
      <c r="AD75" s="588"/>
      <c r="AE75" s="588"/>
      <c r="AF75" s="588"/>
      <c r="AG75" s="588"/>
      <c r="AH75" s="588"/>
      <c r="AI75" s="588"/>
      <c r="AJ75" s="588"/>
      <c r="AK75" s="615"/>
      <c r="AL75" s="615"/>
      <c r="AM75" s="615"/>
      <c r="AN75" s="616"/>
      <c r="AO75" s="136"/>
      <c r="AP75" s="136"/>
      <c r="AQ75" s="136"/>
      <c r="AR75" s="136"/>
      <c r="AS75" s="136"/>
      <c r="AT75" s="136"/>
      <c r="AU75" s="136"/>
      <c r="AV75" s="10"/>
    </row>
    <row r="76" spans="2:48" ht="13.5" thickBot="1" x14ac:dyDescent="0.25">
      <c r="B76" s="10"/>
      <c r="C76" s="136"/>
      <c r="D76" s="136"/>
      <c r="E76" s="148" t="s">
        <v>98</v>
      </c>
      <c r="F76" s="587"/>
      <c r="G76" s="588"/>
      <c r="H76" s="588"/>
      <c r="I76" s="588"/>
      <c r="J76" s="588"/>
      <c r="K76" s="588"/>
      <c r="L76" s="588"/>
      <c r="M76" s="588"/>
      <c r="N76" s="588"/>
      <c r="O76" s="588"/>
      <c r="P76" s="588"/>
      <c r="Q76" s="588"/>
      <c r="R76" s="588"/>
      <c r="S76" s="588"/>
      <c r="T76" s="588"/>
      <c r="U76" s="588"/>
      <c r="V76" s="588"/>
      <c r="W76" s="588"/>
      <c r="X76" s="588"/>
      <c r="Y76" s="588"/>
      <c r="Z76" s="588"/>
      <c r="AA76" s="588"/>
      <c r="AB76" s="588"/>
      <c r="AC76" s="588"/>
      <c r="AD76" s="588"/>
      <c r="AE76" s="588"/>
      <c r="AF76" s="588"/>
      <c r="AG76" s="588"/>
      <c r="AH76" s="588"/>
      <c r="AI76" s="588"/>
      <c r="AJ76" s="588"/>
      <c r="AK76" s="615"/>
      <c r="AL76" s="615"/>
      <c r="AM76" s="615"/>
      <c r="AN76" s="616"/>
      <c r="AO76" s="136"/>
      <c r="AP76" s="136"/>
      <c r="AQ76" s="136"/>
      <c r="AR76" s="136"/>
      <c r="AS76" s="136"/>
      <c r="AT76" s="136"/>
      <c r="AU76" s="136"/>
      <c r="AV76" s="10"/>
    </row>
    <row r="77" spans="2:48" ht="13.5" thickBot="1" x14ac:dyDescent="0.25">
      <c r="B77" s="10"/>
      <c r="C77" s="136"/>
      <c r="D77" s="136"/>
      <c r="E77" s="136"/>
      <c r="F77" s="567" t="s">
        <v>143</v>
      </c>
      <c r="G77" s="493"/>
      <c r="H77" s="493"/>
      <c r="I77" s="493"/>
      <c r="J77" s="493"/>
      <c r="K77" s="493"/>
      <c r="L77" s="493"/>
      <c r="M77" s="493"/>
      <c r="N77" s="493"/>
      <c r="O77" s="493"/>
      <c r="P77" s="493"/>
      <c r="Q77" s="493"/>
      <c r="R77" s="493"/>
      <c r="S77" s="493"/>
      <c r="T77" s="493"/>
      <c r="U77" s="493"/>
      <c r="V77" s="493"/>
      <c r="W77" s="493"/>
      <c r="X77" s="493"/>
      <c r="Y77" s="493"/>
      <c r="Z77" s="493"/>
      <c r="AA77" s="493"/>
      <c r="AB77" s="493"/>
      <c r="AC77" s="493"/>
      <c r="AD77" s="493"/>
      <c r="AE77" s="493"/>
      <c r="AF77" s="493"/>
      <c r="AG77" s="493"/>
      <c r="AH77" s="493"/>
      <c r="AI77" s="493"/>
      <c r="AJ77" s="493"/>
      <c r="AK77" s="613" t="s">
        <v>139</v>
      </c>
      <c r="AL77" s="487"/>
      <c r="AM77" s="487"/>
      <c r="AN77" s="614"/>
      <c r="AO77" s="136"/>
      <c r="AP77" s="136"/>
      <c r="AQ77" s="136"/>
      <c r="AR77" s="136"/>
      <c r="AS77" s="136"/>
      <c r="AT77" s="136"/>
      <c r="AU77" s="136"/>
      <c r="AV77" s="10"/>
    </row>
    <row r="78" spans="2:48" x14ac:dyDescent="0.2">
      <c r="B78" s="10"/>
      <c r="C78" s="136"/>
      <c r="D78" s="136"/>
      <c r="E78" s="148" t="s">
        <v>91</v>
      </c>
      <c r="F78" s="617"/>
      <c r="G78" s="618"/>
      <c r="H78" s="618"/>
      <c r="I78" s="618"/>
      <c r="J78" s="618"/>
      <c r="K78" s="618"/>
      <c r="L78" s="618"/>
      <c r="M78" s="618"/>
      <c r="N78" s="618"/>
      <c r="O78" s="618"/>
      <c r="P78" s="618"/>
      <c r="Q78" s="618"/>
      <c r="R78" s="618"/>
      <c r="S78" s="618"/>
      <c r="T78" s="618"/>
      <c r="U78" s="618"/>
      <c r="V78" s="618"/>
      <c r="W78" s="618"/>
      <c r="X78" s="618"/>
      <c r="Y78" s="618"/>
      <c r="Z78" s="618"/>
      <c r="AA78" s="618"/>
      <c r="AB78" s="618"/>
      <c r="AC78" s="618"/>
      <c r="AD78" s="618"/>
      <c r="AE78" s="618"/>
      <c r="AF78" s="618"/>
      <c r="AG78" s="618"/>
      <c r="AH78" s="618"/>
      <c r="AI78" s="618"/>
      <c r="AJ78" s="618"/>
      <c r="AK78" s="619"/>
      <c r="AL78" s="619"/>
      <c r="AM78" s="619"/>
      <c r="AN78" s="620"/>
      <c r="AO78" s="136"/>
      <c r="AP78" s="136"/>
      <c r="AQ78" s="136"/>
      <c r="AR78" s="136"/>
      <c r="AS78" s="136"/>
      <c r="AT78" s="136"/>
      <c r="AU78" s="136"/>
      <c r="AV78" s="10"/>
    </row>
    <row r="79" spans="2:48" x14ac:dyDescent="0.2">
      <c r="B79" s="10"/>
      <c r="C79" s="136"/>
      <c r="D79" s="136"/>
      <c r="E79" s="148" t="s">
        <v>92</v>
      </c>
      <c r="F79" s="587"/>
      <c r="G79" s="588"/>
      <c r="H79" s="588"/>
      <c r="I79" s="588"/>
      <c r="J79" s="588"/>
      <c r="K79" s="588"/>
      <c r="L79" s="588"/>
      <c r="M79" s="588"/>
      <c r="N79" s="588"/>
      <c r="O79" s="588"/>
      <c r="P79" s="588"/>
      <c r="Q79" s="588"/>
      <c r="R79" s="588"/>
      <c r="S79" s="588"/>
      <c r="T79" s="588"/>
      <c r="U79" s="588"/>
      <c r="V79" s="588"/>
      <c r="W79" s="588"/>
      <c r="X79" s="588"/>
      <c r="Y79" s="588"/>
      <c r="Z79" s="588"/>
      <c r="AA79" s="588"/>
      <c r="AB79" s="588"/>
      <c r="AC79" s="588"/>
      <c r="AD79" s="588"/>
      <c r="AE79" s="588"/>
      <c r="AF79" s="588"/>
      <c r="AG79" s="588"/>
      <c r="AH79" s="588"/>
      <c r="AI79" s="588"/>
      <c r="AJ79" s="588"/>
      <c r="AK79" s="615"/>
      <c r="AL79" s="615"/>
      <c r="AM79" s="615"/>
      <c r="AN79" s="616"/>
      <c r="AO79" s="136"/>
      <c r="AP79" s="136"/>
      <c r="AQ79" s="136"/>
      <c r="AR79" s="136"/>
      <c r="AS79" s="136"/>
      <c r="AT79" s="136"/>
      <c r="AU79" s="136"/>
      <c r="AV79" s="10"/>
    </row>
    <row r="80" spans="2:48" x14ac:dyDescent="0.2">
      <c r="B80" s="10"/>
      <c r="C80" s="136"/>
      <c r="D80" s="136"/>
      <c r="E80" s="148" t="s">
        <v>93</v>
      </c>
      <c r="F80" s="587"/>
      <c r="G80" s="588"/>
      <c r="H80" s="588"/>
      <c r="I80" s="588"/>
      <c r="J80" s="588"/>
      <c r="K80" s="588"/>
      <c r="L80" s="588"/>
      <c r="M80" s="588"/>
      <c r="N80" s="588"/>
      <c r="O80" s="588"/>
      <c r="P80" s="588"/>
      <c r="Q80" s="588"/>
      <c r="R80" s="588"/>
      <c r="S80" s="588"/>
      <c r="T80" s="588"/>
      <c r="U80" s="588"/>
      <c r="V80" s="588"/>
      <c r="W80" s="588"/>
      <c r="X80" s="588"/>
      <c r="Y80" s="588"/>
      <c r="Z80" s="588"/>
      <c r="AA80" s="588"/>
      <c r="AB80" s="588"/>
      <c r="AC80" s="588"/>
      <c r="AD80" s="588"/>
      <c r="AE80" s="588"/>
      <c r="AF80" s="588"/>
      <c r="AG80" s="588"/>
      <c r="AH80" s="588"/>
      <c r="AI80" s="588"/>
      <c r="AJ80" s="588"/>
      <c r="AK80" s="615"/>
      <c r="AL80" s="615"/>
      <c r="AM80" s="615"/>
      <c r="AN80" s="616"/>
      <c r="AO80" s="136"/>
      <c r="AP80" s="136"/>
      <c r="AQ80" s="136"/>
      <c r="AR80" s="136"/>
      <c r="AS80" s="136"/>
      <c r="AT80" s="136"/>
      <c r="AU80" s="136"/>
      <c r="AV80" s="10"/>
    </row>
    <row r="81" spans="2:48" x14ac:dyDescent="0.2">
      <c r="B81" s="10"/>
      <c r="C81" s="136"/>
      <c r="D81" s="136"/>
      <c r="E81" s="148" t="s">
        <v>94</v>
      </c>
      <c r="F81" s="587"/>
      <c r="G81" s="588"/>
      <c r="H81" s="588"/>
      <c r="I81" s="588"/>
      <c r="J81" s="588"/>
      <c r="K81" s="588"/>
      <c r="L81" s="588"/>
      <c r="M81" s="588"/>
      <c r="N81" s="588"/>
      <c r="O81" s="588"/>
      <c r="P81" s="588"/>
      <c r="Q81" s="588"/>
      <c r="R81" s="588"/>
      <c r="S81" s="588"/>
      <c r="T81" s="588"/>
      <c r="U81" s="588"/>
      <c r="V81" s="588"/>
      <c r="W81" s="588"/>
      <c r="X81" s="588"/>
      <c r="Y81" s="588"/>
      <c r="Z81" s="588"/>
      <c r="AA81" s="588"/>
      <c r="AB81" s="588"/>
      <c r="AC81" s="588"/>
      <c r="AD81" s="588"/>
      <c r="AE81" s="588"/>
      <c r="AF81" s="588"/>
      <c r="AG81" s="588"/>
      <c r="AH81" s="588"/>
      <c r="AI81" s="588"/>
      <c r="AJ81" s="588"/>
      <c r="AK81" s="615"/>
      <c r="AL81" s="615"/>
      <c r="AM81" s="615"/>
      <c r="AN81" s="616"/>
      <c r="AO81" s="136"/>
      <c r="AP81" s="136"/>
      <c r="AQ81" s="136"/>
      <c r="AR81" s="136"/>
      <c r="AS81" s="136"/>
      <c r="AT81" s="136"/>
      <c r="AU81" s="136"/>
      <c r="AV81" s="10"/>
    </row>
    <row r="82" spans="2:48" x14ac:dyDescent="0.2">
      <c r="B82" s="10"/>
      <c r="C82" s="136"/>
      <c r="D82" s="136"/>
      <c r="E82" s="148" t="s">
        <v>95</v>
      </c>
      <c r="F82" s="587"/>
      <c r="G82" s="588"/>
      <c r="H82" s="588"/>
      <c r="I82" s="588"/>
      <c r="J82" s="588"/>
      <c r="K82" s="588"/>
      <c r="L82" s="588"/>
      <c r="M82" s="588"/>
      <c r="N82" s="588"/>
      <c r="O82" s="588"/>
      <c r="P82" s="588"/>
      <c r="Q82" s="588"/>
      <c r="R82" s="588"/>
      <c r="S82" s="588"/>
      <c r="T82" s="588"/>
      <c r="U82" s="588"/>
      <c r="V82" s="588"/>
      <c r="W82" s="588"/>
      <c r="X82" s="588"/>
      <c r="Y82" s="588"/>
      <c r="Z82" s="588"/>
      <c r="AA82" s="588"/>
      <c r="AB82" s="588"/>
      <c r="AC82" s="588"/>
      <c r="AD82" s="588"/>
      <c r="AE82" s="588"/>
      <c r="AF82" s="588"/>
      <c r="AG82" s="588"/>
      <c r="AH82" s="588"/>
      <c r="AI82" s="588"/>
      <c r="AJ82" s="588"/>
      <c r="AK82" s="615"/>
      <c r="AL82" s="615"/>
      <c r="AM82" s="615"/>
      <c r="AN82" s="616"/>
      <c r="AO82" s="136"/>
      <c r="AP82" s="136"/>
      <c r="AQ82" s="136"/>
      <c r="AR82" s="136"/>
      <c r="AS82" s="136"/>
      <c r="AT82" s="136"/>
      <c r="AU82" s="136"/>
      <c r="AV82" s="10"/>
    </row>
    <row r="83" spans="2:48" x14ac:dyDescent="0.2">
      <c r="B83" s="10"/>
      <c r="C83" s="136"/>
      <c r="D83" s="136"/>
      <c r="E83" s="148" t="s">
        <v>96</v>
      </c>
      <c r="F83" s="587"/>
      <c r="G83" s="588"/>
      <c r="H83" s="588"/>
      <c r="I83" s="588"/>
      <c r="J83" s="588"/>
      <c r="K83" s="588"/>
      <c r="L83" s="588"/>
      <c r="M83" s="588"/>
      <c r="N83" s="588"/>
      <c r="O83" s="588"/>
      <c r="P83" s="588"/>
      <c r="Q83" s="588"/>
      <c r="R83" s="588"/>
      <c r="S83" s="588"/>
      <c r="T83" s="588"/>
      <c r="U83" s="588"/>
      <c r="V83" s="588"/>
      <c r="W83" s="588"/>
      <c r="X83" s="588"/>
      <c r="Y83" s="588"/>
      <c r="Z83" s="588"/>
      <c r="AA83" s="588"/>
      <c r="AB83" s="588"/>
      <c r="AC83" s="588"/>
      <c r="AD83" s="588"/>
      <c r="AE83" s="588"/>
      <c r="AF83" s="588"/>
      <c r="AG83" s="588"/>
      <c r="AH83" s="588"/>
      <c r="AI83" s="588"/>
      <c r="AJ83" s="588"/>
      <c r="AK83" s="615"/>
      <c r="AL83" s="615"/>
      <c r="AM83" s="615"/>
      <c r="AN83" s="616"/>
      <c r="AO83" s="136"/>
      <c r="AP83" s="136"/>
      <c r="AQ83" s="136"/>
      <c r="AR83" s="136"/>
      <c r="AS83" s="136"/>
      <c r="AT83" s="136"/>
      <c r="AU83" s="136"/>
      <c r="AV83" s="10"/>
    </row>
    <row r="84" spans="2:48" x14ac:dyDescent="0.2">
      <c r="B84" s="10"/>
      <c r="C84" s="136"/>
      <c r="D84" s="136"/>
      <c r="E84" s="148" t="s">
        <v>97</v>
      </c>
      <c r="F84" s="587"/>
      <c r="G84" s="588"/>
      <c r="H84" s="588"/>
      <c r="I84" s="588"/>
      <c r="J84" s="588"/>
      <c r="K84" s="588"/>
      <c r="L84" s="588"/>
      <c r="M84" s="588"/>
      <c r="N84" s="588"/>
      <c r="O84" s="588"/>
      <c r="P84" s="588"/>
      <c r="Q84" s="588"/>
      <c r="R84" s="588"/>
      <c r="S84" s="588"/>
      <c r="T84" s="588"/>
      <c r="U84" s="588"/>
      <c r="V84" s="588"/>
      <c r="W84" s="588"/>
      <c r="X84" s="588"/>
      <c r="Y84" s="588"/>
      <c r="Z84" s="588"/>
      <c r="AA84" s="588"/>
      <c r="AB84" s="588"/>
      <c r="AC84" s="588"/>
      <c r="AD84" s="588"/>
      <c r="AE84" s="588"/>
      <c r="AF84" s="588"/>
      <c r="AG84" s="588"/>
      <c r="AH84" s="588"/>
      <c r="AI84" s="588"/>
      <c r="AJ84" s="588"/>
      <c r="AK84" s="615"/>
      <c r="AL84" s="615"/>
      <c r="AM84" s="615"/>
      <c r="AN84" s="616"/>
      <c r="AO84" s="136"/>
      <c r="AP84" s="136"/>
      <c r="AQ84" s="136"/>
      <c r="AR84" s="136"/>
      <c r="AS84" s="136"/>
      <c r="AT84" s="136"/>
      <c r="AU84" s="136"/>
      <c r="AV84" s="10"/>
    </row>
    <row r="85" spans="2:48" ht="13.5" thickBot="1" x14ac:dyDescent="0.25">
      <c r="B85" s="10"/>
      <c r="C85" s="136"/>
      <c r="D85" s="136"/>
      <c r="E85" s="148" t="s">
        <v>98</v>
      </c>
      <c r="F85" s="598"/>
      <c r="G85" s="599"/>
      <c r="H85" s="599"/>
      <c r="I85" s="599"/>
      <c r="J85" s="599"/>
      <c r="K85" s="599"/>
      <c r="L85" s="599"/>
      <c r="M85" s="599"/>
      <c r="N85" s="599"/>
      <c r="O85" s="599"/>
      <c r="P85" s="599"/>
      <c r="Q85" s="599"/>
      <c r="R85" s="599"/>
      <c r="S85" s="599"/>
      <c r="T85" s="599"/>
      <c r="U85" s="599"/>
      <c r="V85" s="599"/>
      <c r="W85" s="599"/>
      <c r="X85" s="599"/>
      <c r="Y85" s="599"/>
      <c r="Z85" s="599"/>
      <c r="AA85" s="599"/>
      <c r="AB85" s="599"/>
      <c r="AC85" s="599"/>
      <c r="AD85" s="599"/>
      <c r="AE85" s="599"/>
      <c r="AF85" s="599"/>
      <c r="AG85" s="599"/>
      <c r="AH85" s="599"/>
      <c r="AI85" s="599"/>
      <c r="AJ85" s="599"/>
      <c r="AK85" s="621"/>
      <c r="AL85" s="621"/>
      <c r="AM85" s="621"/>
      <c r="AN85" s="622"/>
      <c r="AO85" s="136"/>
      <c r="AP85" s="136"/>
      <c r="AQ85" s="136"/>
      <c r="AR85" s="136"/>
      <c r="AS85" s="136"/>
      <c r="AT85" s="136"/>
      <c r="AU85" s="136"/>
      <c r="AV85" s="10"/>
    </row>
    <row r="86" spans="2:48" x14ac:dyDescent="0.2">
      <c r="B86" s="10"/>
      <c r="C86" s="136"/>
      <c r="D86" s="136"/>
      <c r="E86" s="136"/>
      <c r="F86" s="136" t="s">
        <v>144</v>
      </c>
      <c r="G86" s="136"/>
      <c r="H86" s="136"/>
      <c r="I86" s="136"/>
      <c r="J86" s="136"/>
      <c r="K86" s="136"/>
      <c r="L86" s="136"/>
      <c r="M86" s="13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6"/>
      <c r="AN86" s="156"/>
      <c r="AO86" s="136"/>
      <c r="AP86" s="775">
        <f>SUM(AK69:AN76)</f>
        <v>0</v>
      </c>
      <c r="AQ86" s="776"/>
      <c r="AR86" s="776"/>
      <c r="AS86" s="776"/>
      <c r="AT86" s="777"/>
      <c r="AU86" s="136"/>
      <c r="AV86" s="10"/>
    </row>
    <row r="87" spans="2:48" x14ac:dyDescent="0.2">
      <c r="B87" s="10"/>
      <c r="C87" s="136"/>
      <c r="D87" s="136"/>
      <c r="E87" s="136"/>
      <c r="F87" s="136" t="s">
        <v>145</v>
      </c>
      <c r="G87" s="136"/>
      <c r="H87" s="136"/>
      <c r="I87" s="136"/>
      <c r="J87" s="136"/>
      <c r="K87" s="136"/>
      <c r="L87" s="136"/>
      <c r="M87" s="136"/>
      <c r="N87" s="155"/>
      <c r="O87" s="155"/>
      <c r="P87" s="155"/>
      <c r="Q87" s="155"/>
      <c r="R87" s="155"/>
      <c r="S87" s="155"/>
      <c r="T87" s="155"/>
      <c r="U87" s="155"/>
      <c r="V87" s="155"/>
      <c r="W87" s="155"/>
      <c r="X87" s="155"/>
      <c r="Y87" s="155"/>
      <c r="Z87" s="155"/>
      <c r="AA87" s="155"/>
      <c r="AB87" s="155"/>
      <c r="AC87" s="155"/>
      <c r="AD87" s="155"/>
      <c r="AE87" s="155"/>
      <c r="AF87" s="155"/>
      <c r="AG87" s="155"/>
      <c r="AH87" s="155"/>
      <c r="AI87" s="155"/>
      <c r="AJ87" s="155"/>
      <c r="AK87" s="155"/>
      <c r="AL87" s="155"/>
      <c r="AM87" s="155"/>
      <c r="AN87" s="155"/>
      <c r="AO87" s="136"/>
      <c r="AP87" s="775">
        <f>SUM(AK78:AN85)</f>
        <v>0</v>
      </c>
      <c r="AQ87" s="776"/>
      <c r="AR87" s="776"/>
      <c r="AS87" s="776"/>
      <c r="AT87" s="777"/>
      <c r="AU87" s="136"/>
      <c r="AV87" s="10"/>
    </row>
    <row r="88" spans="2:48" ht="13.5" thickBot="1" x14ac:dyDescent="0.25">
      <c r="B88" s="10"/>
      <c r="C88" s="136"/>
      <c r="D88" s="136"/>
      <c r="E88" s="136"/>
      <c r="F88" s="136"/>
      <c r="G88" s="136"/>
      <c r="H88" s="136"/>
      <c r="I88" s="136"/>
      <c r="J88" s="136"/>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6"/>
      <c r="AN88" s="136"/>
      <c r="AO88" s="136"/>
      <c r="AP88" s="136"/>
      <c r="AQ88" s="136"/>
      <c r="AR88" s="136"/>
      <c r="AS88" s="136"/>
      <c r="AT88" s="136"/>
      <c r="AU88" s="136"/>
      <c r="AV88" s="10"/>
    </row>
    <row r="89" spans="2:48" ht="13.5" thickBot="1" x14ac:dyDescent="0.25">
      <c r="B89" s="10"/>
      <c r="C89" s="136"/>
      <c r="D89" s="136"/>
      <c r="E89" s="136"/>
      <c r="F89" s="567" t="s">
        <v>327</v>
      </c>
      <c r="G89" s="493"/>
      <c r="H89" s="493"/>
      <c r="I89" s="493"/>
      <c r="J89" s="493"/>
      <c r="K89" s="493"/>
      <c r="L89" s="493"/>
      <c r="M89" s="493"/>
      <c r="N89" s="493"/>
      <c r="O89" s="493"/>
      <c r="P89" s="493"/>
      <c r="Q89" s="493"/>
      <c r="R89" s="493"/>
      <c r="S89" s="493"/>
      <c r="T89" s="493"/>
      <c r="U89" s="493"/>
      <c r="V89" s="493"/>
      <c r="W89" s="493"/>
      <c r="X89" s="493"/>
      <c r="Y89" s="493"/>
      <c r="Z89" s="493"/>
      <c r="AA89" s="493"/>
      <c r="AB89" s="493"/>
      <c r="AC89" s="493"/>
      <c r="AD89" s="493"/>
      <c r="AE89" s="493"/>
      <c r="AF89" s="493"/>
      <c r="AG89" s="493"/>
      <c r="AH89" s="493"/>
      <c r="AI89" s="493"/>
      <c r="AJ89" s="493"/>
      <c r="AK89" s="613" t="s">
        <v>139</v>
      </c>
      <c r="AL89" s="487"/>
      <c r="AM89" s="487"/>
      <c r="AN89" s="614"/>
      <c r="AO89" s="136"/>
      <c r="AP89" s="136"/>
      <c r="AQ89" s="136"/>
      <c r="AR89" s="136"/>
      <c r="AS89" s="136"/>
      <c r="AT89" s="136"/>
      <c r="AU89" s="136"/>
      <c r="AV89" s="10"/>
    </row>
    <row r="90" spans="2:48" x14ac:dyDescent="0.2">
      <c r="B90" s="10"/>
      <c r="C90" s="136"/>
      <c r="D90" s="136"/>
      <c r="E90" s="148" t="s">
        <v>91</v>
      </c>
      <c r="F90" s="686" t="s">
        <v>277</v>
      </c>
      <c r="G90" s="687"/>
      <c r="H90" s="687"/>
      <c r="I90" s="687"/>
      <c r="J90" s="687"/>
      <c r="K90" s="687"/>
      <c r="L90" s="436"/>
      <c r="M90" s="690"/>
      <c r="N90" s="691"/>
      <c r="O90" s="691"/>
      <c r="P90" s="691"/>
      <c r="Q90" s="691"/>
      <c r="R90" s="691"/>
      <c r="S90" s="691"/>
      <c r="T90" s="691"/>
      <c r="U90" s="691"/>
      <c r="V90" s="691"/>
      <c r="W90" s="691"/>
      <c r="X90" s="691"/>
      <c r="Y90" s="691"/>
      <c r="Z90" s="691"/>
      <c r="AA90" s="691"/>
      <c r="AB90" s="691"/>
      <c r="AC90" s="691"/>
      <c r="AD90" s="691"/>
      <c r="AE90" s="691"/>
      <c r="AF90" s="691"/>
      <c r="AG90" s="691"/>
      <c r="AH90" s="691"/>
      <c r="AI90" s="691"/>
      <c r="AJ90" s="692"/>
      <c r="AK90" s="626"/>
      <c r="AL90" s="626"/>
      <c r="AM90" s="626"/>
      <c r="AN90" s="627"/>
      <c r="AO90" s="136"/>
      <c r="AP90" s="136"/>
      <c r="AQ90" s="136"/>
      <c r="AR90" s="136"/>
      <c r="AS90" s="136"/>
      <c r="AT90" s="136"/>
      <c r="AU90" s="136"/>
      <c r="AV90" s="10"/>
    </row>
    <row r="91" spans="2:48" x14ac:dyDescent="0.2">
      <c r="B91" s="10"/>
      <c r="C91" s="136"/>
      <c r="D91" s="136"/>
      <c r="E91" s="148" t="s">
        <v>92</v>
      </c>
      <c r="F91" s="688" t="s">
        <v>157</v>
      </c>
      <c r="G91" s="689"/>
      <c r="H91" s="689"/>
      <c r="I91" s="689"/>
      <c r="J91" s="689"/>
      <c r="K91" s="689"/>
      <c r="L91" s="638"/>
      <c r="M91" s="693"/>
      <c r="N91" s="634"/>
      <c r="O91" s="634"/>
      <c r="P91" s="634"/>
      <c r="Q91" s="634"/>
      <c r="R91" s="634"/>
      <c r="S91" s="634"/>
      <c r="T91" s="634"/>
      <c r="U91" s="634"/>
      <c r="V91" s="634"/>
      <c r="W91" s="634"/>
      <c r="X91" s="634"/>
      <c r="Y91" s="634"/>
      <c r="Z91" s="634"/>
      <c r="AA91" s="634"/>
      <c r="AB91" s="634"/>
      <c r="AC91" s="634"/>
      <c r="AD91" s="634"/>
      <c r="AE91" s="634"/>
      <c r="AF91" s="634"/>
      <c r="AG91" s="634"/>
      <c r="AH91" s="634"/>
      <c r="AI91" s="634"/>
      <c r="AJ91" s="635"/>
      <c r="AK91" s="615"/>
      <c r="AL91" s="615"/>
      <c r="AM91" s="615"/>
      <c r="AN91" s="616"/>
      <c r="AO91" s="136"/>
      <c r="AP91" s="136"/>
      <c r="AQ91" s="136"/>
      <c r="AR91" s="136"/>
      <c r="AS91" s="136"/>
      <c r="AT91" s="136"/>
      <c r="AU91" s="136"/>
      <c r="AV91" s="10"/>
    </row>
    <row r="92" spans="2:48" x14ac:dyDescent="0.2">
      <c r="B92" s="10"/>
      <c r="C92" s="136"/>
      <c r="D92" s="136"/>
      <c r="E92" s="148" t="s">
        <v>93</v>
      </c>
      <c r="F92" s="628" t="s">
        <v>521</v>
      </c>
      <c r="G92" s="440"/>
      <c r="H92" s="440"/>
      <c r="I92" s="440"/>
      <c r="J92" s="440"/>
      <c r="K92" s="440"/>
      <c r="L92" s="441"/>
      <c r="M92" s="633"/>
      <c r="N92" s="634"/>
      <c r="O92" s="634"/>
      <c r="P92" s="634"/>
      <c r="Q92" s="634"/>
      <c r="R92" s="634"/>
      <c r="S92" s="634"/>
      <c r="T92" s="634"/>
      <c r="U92" s="634"/>
      <c r="V92" s="634"/>
      <c r="W92" s="634"/>
      <c r="X92" s="634"/>
      <c r="Y92" s="634"/>
      <c r="Z92" s="634"/>
      <c r="AA92" s="634"/>
      <c r="AB92" s="634"/>
      <c r="AC92" s="634"/>
      <c r="AD92" s="634"/>
      <c r="AE92" s="634"/>
      <c r="AF92" s="634"/>
      <c r="AG92" s="634"/>
      <c r="AH92" s="634"/>
      <c r="AI92" s="634"/>
      <c r="AJ92" s="635"/>
      <c r="AK92" s="615"/>
      <c r="AL92" s="615"/>
      <c r="AM92" s="615"/>
      <c r="AN92" s="616"/>
      <c r="AO92" s="136"/>
      <c r="AP92" s="136"/>
      <c r="AQ92" s="136"/>
      <c r="AR92" s="136"/>
      <c r="AS92" s="136"/>
      <c r="AT92" s="136"/>
      <c r="AU92" s="136"/>
      <c r="AV92" s="10"/>
    </row>
    <row r="93" spans="2:48" x14ac:dyDescent="0.2">
      <c r="B93" s="10"/>
      <c r="C93" s="136"/>
      <c r="D93" s="136"/>
      <c r="E93" s="148" t="s">
        <v>94</v>
      </c>
      <c r="F93" s="629"/>
      <c r="G93" s="630"/>
      <c r="H93" s="630"/>
      <c r="I93" s="630"/>
      <c r="J93" s="630"/>
      <c r="K93" s="630"/>
      <c r="L93" s="631"/>
      <c r="M93" s="633"/>
      <c r="N93" s="634"/>
      <c r="O93" s="634"/>
      <c r="P93" s="634"/>
      <c r="Q93" s="634"/>
      <c r="R93" s="634"/>
      <c r="S93" s="634"/>
      <c r="T93" s="634"/>
      <c r="U93" s="634"/>
      <c r="V93" s="634"/>
      <c r="W93" s="634"/>
      <c r="X93" s="634"/>
      <c r="Y93" s="634"/>
      <c r="Z93" s="634"/>
      <c r="AA93" s="634"/>
      <c r="AB93" s="634"/>
      <c r="AC93" s="634"/>
      <c r="AD93" s="634"/>
      <c r="AE93" s="634"/>
      <c r="AF93" s="634"/>
      <c r="AG93" s="634"/>
      <c r="AH93" s="634"/>
      <c r="AI93" s="634"/>
      <c r="AJ93" s="635"/>
      <c r="AK93" s="615"/>
      <c r="AL93" s="615"/>
      <c r="AM93" s="615"/>
      <c r="AN93" s="616"/>
      <c r="AO93" s="136"/>
      <c r="AP93" s="136"/>
      <c r="AQ93" s="136"/>
      <c r="AR93" s="136"/>
      <c r="AS93" s="136"/>
      <c r="AT93" s="136"/>
      <c r="AU93" s="136"/>
      <c r="AV93" s="10"/>
    </row>
    <row r="94" spans="2:48" x14ac:dyDescent="0.2">
      <c r="B94" s="10"/>
      <c r="C94" s="136"/>
      <c r="D94" s="136"/>
      <c r="E94" s="148" t="s">
        <v>95</v>
      </c>
      <c r="F94" s="629"/>
      <c r="G94" s="630"/>
      <c r="H94" s="630"/>
      <c r="I94" s="630"/>
      <c r="J94" s="630"/>
      <c r="K94" s="630"/>
      <c r="L94" s="631"/>
      <c r="M94" s="633"/>
      <c r="N94" s="634"/>
      <c r="O94" s="634"/>
      <c r="P94" s="634"/>
      <c r="Q94" s="634"/>
      <c r="R94" s="634"/>
      <c r="S94" s="634"/>
      <c r="T94" s="634"/>
      <c r="U94" s="634"/>
      <c r="V94" s="634"/>
      <c r="W94" s="634"/>
      <c r="X94" s="634"/>
      <c r="Y94" s="634"/>
      <c r="Z94" s="634"/>
      <c r="AA94" s="634"/>
      <c r="AB94" s="634"/>
      <c r="AC94" s="634"/>
      <c r="AD94" s="634"/>
      <c r="AE94" s="634"/>
      <c r="AF94" s="634"/>
      <c r="AG94" s="634"/>
      <c r="AH94" s="634"/>
      <c r="AI94" s="634"/>
      <c r="AJ94" s="635"/>
      <c r="AK94" s="615"/>
      <c r="AL94" s="615"/>
      <c r="AM94" s="615"/>
      <c r="AN94" s="616"/>
      <c r="AO94" s="136"/>
      <c r="AP94" s="136"/>
      <c r="AQ94" s="136"/>
      <c r="AR94" s="136"/>
      <c r="AS94" s="136"/>
      <c r="AT94" s="136"/>
      <c r="AU94" s="136"/>
      <c r="AV94" s="10"/>
    </row>
    <row r="95" spans="2:48" x14ac:dyDescent="0.2">
      <c r="B95" s="10"/>
      <c r="C95" s="136"/>
      <c r="D95" s="136"/>
      <c r="E95" s="148" t="s">
        <v>96</v>
      </c>
      <c r="F95" s="629"/>
      <c r="G95" s="630"/>
      <c r="H95" s="630"/>
      <c r="I95" s="630"/>
      <c r="J95" s="630"/>
      <c r="K95" s="630"/>
      <c r="L95" s="631"/>
      <c r="M95" s="633"/>
      <c r="N95" s="634"/>
      <c r="O95" s="634"/>
      <c r="P95" s="634"/>
      <c r="Q95" s="634"/>
      <c r="R95" s="634"/>
      <c r="S95" s="634"/>
      <c r="T95" s="634"/>
      <c r="U95" s="634"/>
      <c r="V95" s="634"/>
      <c r="W95" s="634"/>
      <c r="X95" s="634"/>
      <c r="Y95" s="634"/>
      <c r="Z95" s="634"/>
      <c r="AA95" s="634"/>
      <c r="AB95" s="634"/>
      <c r="AC95" s="634"/>
      <c r="AD95" s="634"/>
      <c r="AE95" s="634"/>
      <c r="AF95" s="634"/>
      <c r="AG95" s="634"/>
      <c r="AH95" s="634"/>
      <c r="AI95" s="634"/>
      <c r="AJ95" s="635"/>
      <c r="AK95" s="615"/>
      <c r="AL95" s="615"/>
      <c r="AM95" s="615"/>
      <c r="AN95" s="616"/>
      <c r="AO95" s="136"/>
      <c r="AP95" s="136"/>
      <c r="AQ95" s="136"/>
      <c r="AR95" s="136"/>
      <c r="AS95" s="136"/>
      <c r="AT95" s="136"/>
      <c r="AU95" s="136"/>
      <c r="AV95" s="10"/>
    </row>
    <row r="96" spans="2:48" x14ac:dyDescent="0.2">
      <c r="B96" s="10"/>
      <c r="C96" s="136"/>
      <c r="D96" s="136"/>
      <c r="E96" s="148" t="s">
        <v>97</v>
      </c>
      <c r="F96" s="629"/>
      <c r="G96" s="630"/>
      <c r="H96" s="630"/>
      <c r="I96" s="630"/>
      <c r="J96" s="630"/>
      <c r="K96" s="630"/>
      <c r="L96" s="631"/>
      <c r="M96" s="633"/>
      <c r="N96" s="634"/>
      <c r="O96" s="634"/>
      <c r="P96" s="634"/>
      <c r="Q96" s="634"/>
      <c r="R96" s="634"/>
      <c r="S96" s="634"/>
      <c r="T96" s="634"/>
      <c r="U96" s="634"/>
      <c r="V96" s="634"/>
      <c r="W96" s="634"/>
      <c r="X96" s="634"/>
      <c r="Y96" s="634"/>
      <c r="Z96" s="634"/>
      <c r="AA96" s="634"/>
      <c r="AB96" s="634"/>
      <c r="AC96" s="634"/>
      <c r="AD96" s="634"/>
      <c r="AE96" s="634"/>
      <c r="AF96" s="634"/>
      <c r="AG96" s="634"/>
      <c r="AH96" s="634"/>
      <c r="AI96" s="634"/>
      <c r="AJ96" s="635"/>
      <c r="AK96" s="615"/>
      <c r="AL96" s="615"/>
      <c r="AM96" s="615"/>
      <c r="AN96" s="616"/>
      <c r="AO96" s="136"/>
      <c r="AP96" s="136"/>
      <c r="AQ96" s="136"/>
      <c r="AR96" s="136"/>
      <c r="AS96" s="136"/>
      <c r="AT96" s="136"/>
      <c r="AU96" s="136"/>
      <c r="AV96" s="10"/>
    </row>
    <row r="97" spans="2:48" x14ac:dyDescent="0.2">
      <c r="B97" s="10"/>
      <c r="C97" s="136"/>
      <c r="D97" s="136"/>
      <c r="E97" s="148" t="s">
        <v>98</v>
      </c>
      <c r="F97" s="629"/>
      <c r="G97" s="630"/>
      <c r="H97" s="630"/>
      <c r="I97" s="630"/>
      <c r="J97" s="630"/>
      <c r="K97" s="630"/>
      <c r="L97" s="631"/>
      <c r="M97" s="633"/>
      <c r="N97" s="634"/>
      <c r="O97" s="634"/>
      <c r="P97" s="634"/>
      <c r="Q97" s="634"/>
      <c r="R97" s="634"/>
      <c r="S97" s="634"/>
      <c r="T97" s="634"/>
      <c r="U97" s="634"/>
      <c r="V97" s="634"/>
      <c r="W97" s="634"/>
      <c r="X97" s="634"/>
      <c r="Y97" s="634"/>
      <c r="Z97" s="634"/>
      <c r="AA97" s="634"/>
      <c r="AB97" s="634"/>
      <c r="AC97" s="634"/>
      <c r="AD97" s="634"/>
      <c r="AE97" s="634"/>
      <c r="AF97" s="634"/>
      <c r="AG97" s="634"/>
      <c r="AH97" s="634"/>
      <c r="AI97" s="634"/>
      <c r="AJ97" s="635"/>
      <c r="AK97" s="615"/>
      <c r="AL97" s="615"/>
      <c r="AM97" s="615"/>
      <c r="AN97" s="616"/>
      <c r="AO97" s="136"/>
      <c r="AP97" s="136"/>
      <c r="AQ97" s="136"/>
      <c r="AR97" s="136"/>
      <c r="AS97" s="136"/>
      <c r="AT97" s="136"/>
      <c r="AU97" s="136"/>
      <c r="AV97" s="10"/>
    </row>
    <row r="98" spans="2:48" x14ac:dyDescent="0.2">
      <c r="B98" s="10"/>
      <c r="C98" s="136"/>
      <c r="D98" s="136"/>
      <c r="E98" s="148" t="s">
        <v>99</v>
      </c>
      <c r="F98" s="629"/>
      <c r="G98" s="630"/>
      <c r="H98" s="630"/>
      <c r="I98" s="630"/>
      <c r="J98" s="630"/>
      <c r="K98" s="630"/>
      <c r="L98" s="631"/>
      <c r="M98" s="633"/>
      <c r="N98" s="634"/>
      <c r="O98" s="634"/>
      <c r="P98" s="634"/>
      <c r="Q98" s="634"/>
      <c r="R98" s="634"/>
      <c r="S98" s="634"/>
      <c r="T98" s="634"/>
      <c r="U98" s="634"/>
      <c r="V98" s="634"/>
      <c r="W98" s="634"/>
      <c r="X98" s="634"/>
      <c r="Y98" s="634"/>
      <c r="Z98" s="634"/>
      <c r="AA98" s="634"/>
      <c r="AB98" s="634"/>
      <c r="AC98" s="634"/>
      <c r="AD98" s="634"/>
      <c r="AE98" s="634"/>
      <c r="AF98" s="634"/>
      <c r="AG98" s="634"/>
      <c r="AH98" s="634"/>
      <c r="AI98" s="634"/>
      <c r="AJ98" s="635"/>
      <c r="AK98" s="615"/>
      <c r="AL98" s="615"/>
      <c r="AM98" s="615"/>
      <c r="AN98" s="616"/>
      <c r="AO98" s="136"/>
      <c r="AP98" s="136"/>
      <c r="AQ98" s="136"/>
      <c r="AR98" s="136"/>
      <c r="AS98" s="136"/>
      <c r="AT98" s="136"/>
      <c r="AU98" s="136"/>
      <c r="AV98" s="10"/>
    </row>
    <row r="99" spans="2:48" ht="13.5" thickBot="1" x14ac:dyDescent="0.25">
      <c r="B99" s="10"/>
      <c r="C99" s="136"/>
      <c r="D99" s="136"/>
      <c r="E99" s="148" t="s">
        <v>141</v>
      </c>
      <c r="F99" s="632"/>
      <c r="G99" s="443"/>
      <c r="H99" s="443"/>
      <c r="I99" s="443"/>
      <c r="J99" s="443"/>
      <c r="K99" s="443"/>
      <c r="L99" s="444"/>
      <c r="M99" s="653"/>
      <c r="N99" s="654"/>
      <c r="O99" s="654"/>
      <c r="P99" s="654"/>
      <c r="Q99" s="654"/>
      <c r="R99" s="654"/>
      <c r="S99" s="654"/>
      <c r="T99" s="654"/>
      <c r="U99" s="654"/>
      <c r="V99" s="654"/>
      <c r="W99" s="654"/>
      <c r="X99" s="654"/>
      <c r="Y99" s="654"/>
      <c r="Z99" s="654"/>
      <c r="AA99" s="654"/>
      <c r="AB99" s="654"/>
      <c r="AC99" s="654"/>
      <c r="AD99" s="654"/>
      <c r="AE99" s="654"/>
      <c r="AF99" s="654"/>
      <c r="AG99" s="654"/>
      <c r="AH99" s="654"/>
      <c r="AI99" s="654"/>
      <c r="AJ99" s="655"/>
      <c r="AK99" s="621"/>
      <c r="AL99" s="621"/>
      <c r="AM99" s="621"/>
      <c r="AN99" s="622"/>
      <c r="AO99" s="136"/>
      <c r="AP99" s="136"/>
      <c r="AQ99" s="136"/>
      <c r="AR99" s="136"/>
      <c r="AS99" s="136"/>
      <c r="AT99" s="136"/>
      <c r="AU99" s="136"/>
      <c r="AV99" s="10"/>
    </row>
    <row r="100" spans="2:48" x14ac:dyDescent="0.2">
      <c r="B100" s="10"/>
      <c r="C100" s="136"/>
      <c r="D100" s="136"/>
      <c r="E100" s="136"/>
      <c r="F100" s="136" t="s">
        <v>146</v>
      </c>
      <c r="G100" s="136"/>
      <c r="H100" s="136"/>
      <c r="I100" s="136"/>
      <c r="J100" s="136"/>
      <c r="K100" s="136"/>
      <c r="L100" s="136"/>
      <c r="M100" s="136"/>
      <c r="N100" s="155"/>
      <c r="O100" s="155"/>
      <c r="P100" s="155"/>
      <c r="Q100" s="155"/>
      <c r="R100" s="155"/>
      <c r="S100" s="155"/>
      <c r="T100" s="155"/>
      <c r="U100" s="155"/>
      <c r="V100" s="155"/>
      <c r="W100" s="155"/>
      <c r="X100" s="155"/>
      <c r="Y100" s="155"/>
      <c r="Z100" s="155"/>
      <c r="AA100" s="155"/>
      <c r="AB100" s="155"/>
      <c r="AC100" s="155"/>
      <c r="AD100" s="155"/>
      <c r="AE100" s="155"/>
      <c r="AF100" s="155"/>
      <c r="AG100" s="155"/>
      <c r="AH100" s="155"/>
      <c r="AI100" s="155"/>
      <c r="AJ100" s="155"/>
      <c r="AK100" s="155"/>
      <c r="AL100" s="155"/>
      <c r="AM100" s="155"/>
      <c r="AN100" s="155"/>
      <c r="AO100" s="136"/>
      <c r="AP100" s="775">
        <f>SUM(AK90:AN99)</f>
        <v>0</v>
      </c>
      <c r="AQ100" s="776"/>
      <c r="AR100" s="776"/>
      <c r="AS100" s="776"/>
      <c r="AT100" s="777"/>
      <c r="AU100" s="136"/>
      <c r="AV100" s="10"/>
    </row>
    <row r="101" spans="2:48" ht="13.5" thickBot="1" x14ac:dyDescent="0.25">
      <c r="B101" s="10"/>
      <c r="C101" s="136"/>
      <c r="D101" s="136"/>
      <c r="E101" s="136"/>
      <c r="F101" s="136"/>
      <c r="G101" s="136"/>
      <c r="H101" s="136"/>
      <c r="I101" s="136"/>
      <c r="J101" s="136"/>
      <c r="K101" s="136"/>
      <c r="L101" s="136"/>
      <c r="M101" s="136"/>
      <c r="N101" s="136"/>
      <c r="O101" s="136"/>
      <c r="P101" s="136"/>
      <c r="Q101" s="136"/>
      <c r="R101" s="136"/>
      <c r="S101" s="136"/>
      <c r="T101" s="136"/>
      <c r="U101" s="136"/>
      <c r="V101" s="136"/>
      <c r="W101" s="136"/>
      <c r="X101" s="136"/>
      <c r="Y101" s="136"/>
      <c r="Z101" s="136"/>
      <c r="AA101" s="136"/>
      <c r="AB101" s="136"/>
      <c r="AC101" s="136"/>
      <c r="AD101" s="136"/>
      <c r="AE101" s="136"/>
      <c r="AF101" s="136"/>
      <c r="AG101" s="136"/>
      <c r="AH101" s="136"/>
      <c r="AI101" s="136"/>
      <c r="AJ101" s="136"/>
      <c r="AK101" s="136"/>
      <c r="AL101" s="136"/>
      <c r="AM101" s="136"/>
      <c r="AN101" s="136"/>
      <c r="AO101" s="136"/>
      <c r="AP101" s="136"/>
      <c r="AQ101" s="136"/>
      <c r="AR101" s="136"/>
      <c r="AS101" s="136"/>
      <c r="AT101" s="136"/>
      <c r="AU101" s="136"/>
      <c r="AV101" s="10"/>
    </row>
    <row r="102" spans="2:48" ht="13.5" customHeight="1" thickBot="1" x14ac:dyDescent="0.25">
      <c r="B102" s="10"/>
      <c r="C102" s="136"/>
      <c r="D102" s="136"/>
      <c r="E102" s="136"/>
      <c r="F102" s="567" t="s">
        <v>170</v>
      </c>
      <c r="G102" s="493"/>
      <c r="H102" s="493"/>
      <c r="I102" s="493"/>
      <c r="J102" s="493"/>
      <c r="K102" s="493"/>
      <c r="L102" s="493"/>
      <c r="M102" s="493"/>
      <c r="N102" s="493"/>
      <c r="O102" s="493"/>
      <c r="P102" s="493"/>
      <c r="Q102" s="493"/>
      <c r="R102" s="493"/>
      <c r="S102" s="493"/>
      <c r="T102" s="493"/>
      <c r="U102" s="493"/>
      <c r="V102" s="493"/>
      <c r="W102" s="493"/>
      <c r="X102" s="493"/>
      <c r="Y102" s="493"/>
      <c r="Z102" s="493"/>
      <c r="AA102" s="493"/>
      <c r="AB102" s="493"/>
      <c r="AC102" s="493"/>
      <c r="AD102" s="493"/>
      <c r="AE102" s="493"/>
      <c r="AF102" s="493"/>
      <c r="AG102" s="493" t="s">
        <v>216</v>
      </c>
      <c r="AH102" s="493"/>
      <c r="AI102" s="493"/>
      <c r="AJ102" s="493"/>
      <c r="AK102" s="613" t="s">
        <v>139</v>
      </c>
      <c r="AL102" s="487"/>
      <c r="AM102" s="487"/>
      <c r="AN102" s="614"/>
      <c r="AO102" s="136"/>
      <c r="AP102" s="136"/>
      <c r="AQ102" s="136"/>
      <c r="AR102" s="136"/>
      <c r="AS102" s="136"/>
      <c r="AT102" s="136"/>
      <c r="AU102" s="136"/>
      <c r="AV102" s="10"/>
    </row>
    <row r="103" spans="2:48" x14ac:dyDescent="0.2">
      <c r="B103" s="10"/>
      <c r="C103" s="136"/>
      <c r="D103" s="136"/>
      <c r="E103" s="148" t="s">
        <v>91</v>
      </c>
      <c r="F103" s="659">
        <f>'Budget Period 1'!F103</f>
        <v>0</v>
      </c>
      <c r="G103" s="660"/>
      <c r="H103" s="660"/>
      <c r="I103" s="660"/>
      <c r="J103" s="660"/>
      <c r="K103" s="660"/>
      <c r="L103" s="660"/>
      <c r="M103" s="660"/>
      <c r="N103" s="660"/>
      <c r="O103" s="660"/>
      <c r="P103" s="660"/>
      <c r="Q103" s="660"/>
      <c r="R103" s="660"/>
      <c r="S103" s="660"/>
      <c r="T103" s="660"/>
      <c r="U103" s="660"/>
      <c r="V103" s="660"/>
      <c r="W103" s="660"/>
      <c r="X103" s="660"/>
      <c r="Y103" s="660"/>
      <c r="Z103" s="660"/>
      <c r="AA103" s="660"/>
      <c r="AB103" s="660"/>
      <c r="AC103" s="660"/>
      <c r="AD103" s="660"/>
      <c r="AE103" s="660"/>
      <c r="AF103" s="660"/>
      <c r="AG103" s="594">
        <f>Data_Subaward_Y1_1 + Data_Subaward_Y2_1 + Data_Subaward_Y3_1 + Data_Subaward_Y4_1 + Data_Subaward_Y5_1 + Data_Subaward_Y6_1</f>
        <v>0</v>
      </c>
      <c r="AH103" s="594"/>
      <c r="AI103" s="594"/>
      <c r="AJ103" s="594"/>
      <c r="AK103" s="626"/>
      <c r="AL103" s="626"/>
      <c r="AM103" s="626"/>
      <c r="AN103" s="627"/>
      <c r="AO103" s="136"/>
      <c r="AP103" s="136"/>
      <c r="AQ103" s="136"/>
      <c r="AR103" s="136"/>
      <c r="AS103" s="136"/>
      <c r="AT103" s="136"/>
      <c r="AU103" s="136"/>
      <c r="AV103" s="10"/>
    </row>
    <row r="104" spans="2:48" x14ac:dyDescent="0.2">
      <c r="B104" s="10"/>
      <c r="C104" s="136"/>
      <c r="D104" s="136"/>
      <c r="E104" s="148" t="s">
        <v>92</v>
      </c>
      <c r="F104" s="658">
        <f>'Budget Period 1'!F104</f>
        <v>0</v>
      </c>
      <c r="G104" s="639"/>
      <c r="H104" s="639"/>
      <c r="I104" s="639"/>
      <c r="J104" s="639"/>
      <c r="K104" s="639"/>
      <c r="L104" s="639"/>
      <c r="M104" s="639"/>
      <c r="N104" s="639"/>
      <c r="O104" s="639"/>
      <c r="P104" s="639"/>
      <c r="Q104" s="639"/>
      <c r="R104" s="639"/>
      <c r="S104" s="639"/>
      <c r="T104" s="639"/>
      <c r="U104" s="639"/>
      <c r="V104" s="639"/>
      <c r="W104" s="639"/>
      <c r="X104" s="639"/>
      <c r="Y104" s="639"/>
      <c r="Z104" s="639"/>
      <c r="AA104" s="639"/>
      <c r="AB104" s="639"/>
      <c r="AC104" s="639"/>
      <c r="AD104" s="639"/>
      <c r="AE104" s="639"/>
      <c r="AF104" s="639"/>
      <c r="AG104" s="607">
        <f>Data_Subaward_Y1_2 + Data_Subaward_Y2_2 + Data_Subaward_Y3_2 + Data_Subaward_Y4_2 + Data_Subaward_Y5_2 + Data_Subaward_Y6_2</f>
        <v>0</v>
      </c>
      <c r="AH104" s="607"/>
      <c r="AI104" s="607"/>
      <c r="AJ104" s="607"/>
      <c r="AK104" s="615"/>
      <c r="AL104" s="615"/>
      <c r="AM104" s="615"/>
      <c r="AN104" s="616"/>
      <c r="AO104" s="136"/>
      <c r="AP104" s="136"/>
      <c r="AQ104" s="136"/>
      <c r="AR104" s="136"/>
      <c r="AS104" s="136"/>
      <c r="AT104" s="136"/>
      <c r="AU104" s="136"/>
      <c r="AV104" s="10"/>
    </row>
    <row r="105" spans="2:48" x14ac:dyDescent="0.2">
      <c r="B105" s="10"/>
      <c r="C105" s="136"/>
      <c r="D105" s="136"/>
      <c r="E105" s="148" t="s">
        <v>93</v>
      </c>
      <c r="F105" s="658">
        <f>'Budget Period 1'!F105</f>
        <v>0</v>
      </c>
      <c r="G105" s="639"/>
      <c r="H105" s="639"/>
      <c r="I105" s="639"/>
      <c r="J105" s="639"/>
      <c r="K105" s="639"/>
      <c r="L105" s="639"/>
      <c r="M105" s="639"/>
      <c r="N105" s="639"/>
      <c r="O105" s="639"/>
      <c r="P105" s="639"/>
      <c r="Q105" s="639"/>
      <c r="R105" s="639"/>
      <c r="S105" s="639"/>
      <c r="T105" s="639"/>
      <c r="U105" s="639"/>
      <c r="V105" s="639"/>
      <c r="W105" s="639"/>
      <c r="X105" s="639"/>
      <c r="Y105" s="639"/>
      <c r="Z105" s="639"/>
      <c r="AA105" s="639"/>
      <c r="AB105" s="639"/>
      <c r="AC105" s="639"/>
      <c r="AD105" s="639"/>
      <c r="AE105" s="639"/>
      <c r="AF105" s="639"/>
      <c r="AG105" s="607">
        <f>Data_Subaward_Y1_3 + Data_Subaward_Y2_3 + Data_Subaward_Y3_3 + Data_Subaward_Y4_3 + Data_Subaward_Y5_3 + Data_Subaward_Y6_3</f>
        <v>0</v>
      </c>
      <c r="AH105" s="607"/>
      <c r="AI105" s="607"/>
      <c r="AJ105" s="607"/>
      <c r="AK105" s="615"/>
      <c r="AL105" s="615"/>
      <c r="AM105" s="615"/>
      <c r="AN105" s="616"/>
      <c r="AO105" s="136"/>
      <c r="AP105" s="136"/>
      <c r="AQ105" s="136"/>
      <c r="AR105" s="136"/>
      <c r="AS105" s="136"/>
      <c r="AT105" s="136"/>
      <c r="AU105" s="136"/>
      <c r="AV105" s="10"/>
    </row>
    <row r="106" spans="2:48" x14ac:dyDescent="0.2">
      <c r="B106" s="10"/>
      <c r="C106" s="136"/>
      <c r="D106" s="136"/>
      <c r="E106" s="148" t="s">
        <v>94</v>
      </c>
      <c r="F106" s="658">
        <f>'Budget Period 1'!F106</f>
        <v>0</v>
      </c>
      <c r="G106" s="639"/>
      <c r="H106" s="639"/>
      <c r="I106" s="639"/>
      <c r="J106" s="639"/>
      <c r="K106" s="639"/>
      <c r="L106" s="639"/>
      <c r="M106" s="639"/>
      <c r="N106" s="639"/>
      <c r="O106" s="639"/>
      <c r="P106" s="639"/>
      <c r="Q106" s="639"/>
      <c r="R106" s="639"/>
      <c r="S106" s="639"/>
      <c r="T106" s="639"/>
      <c r="U106" s="639"/>
      <c r="V106" s="639"/>
      <c r="W106" s="639"/>
      <c r="X106" s="639"/>
      <c r="Y106" s="639"/>
      <c r="Z106" s="639"/>
      <c r="AA106" s="639"/>
      <c r="AB106" s="639"/>
      <c r="AC106" s="639"/>
      <c r="AD106" s="639"/>
      <c r="AE106" s="639"/>
      <c r="AF106" s="639"/>
      <c r="AG106" s="607">
        <f>Data_Subaward_Y1_4 + Data_Subaward_Y2_4 + Data_Subaward_Y3_4 + Data_Subaward_Y4_4 + Data_Subaward_Y5_4 + Data_Subaward_Y6_4</f>
        <v>0</v>
      </c>
      <c r="AH106" s="607"/>
      <c r="AI106" s="607"/>
      <c r="AJ106" s="607"/>
      <c r="AK106" s="615"/>
      <c r="AL106" s="615"/>
      <c r="AM106" s="615"/>
      <c r="AN106" s="616"/>
      <c r="AO106" s="136"/>
      <c r="AP106" s="136"/>
      <c r="AQ106" s="136"/>
      <c r="AR106" s="136"/>
      <c r="AS106" s="136"/>
      <c r="AT106" s="136"/>
      <c r="AU106" s="136"/>
      <c r="AV106" s="10"/>
    </row>
    <row r="107" spans="2:48" ht="13.5" thickBot="1" x14ac:dyDescent="0.25">
      <c r="B107" s="10"/>
      <c r="C107" s="136"/>
      <c r="D107" s="136"/>
      <c r="E107" s="148" t="s">
        <v>95</v>
      </c>
      <c r="F107" s="714">
        <f>'Budget Period 1'!F107</f>
        <v>0</v>
      </c>
      <c r="G107" s="715"/>
      <c r="H107" s="715"/>
      <c r="I107" s="715"/>
      <c r="J107" s="715"/>
      <c r="K107" s="715"/>
      <c r="L107" s="715"/>
      <c r="M107" s="715"/>
      <c r="N107" s="715"/>
      <c r="O107" s="715"/>
      <c r="P107" s="715"/>
      <c r="Q107" s="715"/>
      <c r="R107" s="715"/>
      <c r="S107" s="715"/>
      <c r="T107" s="715"/>
      <c r="U107" s="715"/>
      <c r="V107" s="715"/>
      <c r="W107" s="715"/>
      <c r="X107" s="715"/>
      <c r="Y107" s="715"/>
      <c r="Z107" s="715"/>
      <c r="AA107" s="715"/>
      <c r="AB107" s="715"/>
      <c r="AC107" s="715"/>
      <c r="AD107" s="715"/>
      <c r="AE107" s="715"/>
      <c r="AF107" s="715"/>
      <c r="AG107" s="590">
        <f>Data_Subaward_Y1_5 + Data_Subaward_Y2_5 + Data_Subaward_Y3_5 + Data_Subaward_Y4_5 + Data_Subaward_Y5_5 + Data_Subaward_Y6_5</f>
        <v>0</v>
      </c>
      <c r="AH107" s="590"/>
      <c r="AI107" s="590"/>
      <c r="AJ107" s="590"/>
      <c r="AK107" s="615"/>
      <c r="AL107" s="615"/>
      <c r="AM107" s="615"/>
      <c r="AN107" s="616"/>
      <c r="AO107" s="136"/>
      <c r="AP107" s="136"/>
      <c r="AQ107" s="136"/>
      <c r="AR107" s="136"/>
      <c r="AS107" s="136"/>
      <c r="AT107" s="136"/>
      <c r="AU107" s="136"/>
      <c r="AV107" s="10"/>
    </row>
    <row r="108" spans="2:48" ht="13.5" thickBot="1" x14ac:dyDescent="0.25">
      <c r="B108" s="10"/>
      <c r="C108" s="136"/>
      <c r="D108" s="136"/>
      <c r="E108" s="136"/>
      <c r="F108" s="567" t="s">
        <v>574</v>
      </c>
      <c r="G108" s="493"/>
      <c r="H108" s="493"/>
      <c r="I108" s="493"/>
      <c r="J108" s="493"/>
      <c r="K108" s="493"/>
      <c r="L108" s="493"/>
      <c r="M108" s="493"/>
      <c r="N108" s="493"/>
      <c r="O108" s="493"/>
      <c r="P108" s="493"/>
      <c r="Q108" s="493"/>
      <c r="R108" s="493"/>
      <c r="S108" s="493"/>
      <c r="T108" s="493"/>
      <c r="U108" s="493"/>
      <c r="V108" s="493"/>
      <c r="W108" s="493"/>
      <c r="X108" s="493"/>
      <c r="Y108" s="493"/>
      <c r="Z108" s="493"/>
      <c r="AA108" s="493"/>
      <c r="AB108" s="493"/>
      <c r="AC108" s="493"/>
      <c r="AD108" s="493"/>
      <c r="AE108" s="493"/>
      <c r="AF108" s="493"/>
      <c r="AG108" s="493"/>
      <c r="AH108" s="493"/>
      <c r="AI108" s="493"/>
      <c r="AJ108" s="493"/>
      <c r="AK108" s="613" t="s">
        <v>139</v>
      </c>
      <c r="AL108" s="487"/>
      <c r="AM108" s="487"/>
      <c r="AN108" s="614"/>
      <c r="AO108" s="136"/>
      <c r="AP108" s="136"/>
      <c r="AQ108" s="136"/>
      <c r="AR108" s="136"/>
      <c r="AS108" s="136"/>
      <c r="AT108" s="136"/>
      <c r="AU108" s="136"/>
      <c r="AV108" s="10"/>
    </row>
    <row r="109" spans="2:48" x14ac:dyDescent="0.2">
      <c r="B109" s="10"/>
      <c r="C109" s="136"/>
      <c r="D109" s="136"/>
      <c r="E109" s="148" t="s">
        <v>91</v>
      </c>
      <c r="F109" s="686">
        <f>'Budget Period 1'!F109</f>
        <v>0</v>
      </c>
      <c r="G109" s="687"/>
      <c r="H109" s="687"/>
      <c r="I109" s="687"/>
      <c r="J109" s="687"/>
      <c r="K109" s="687"/>
      <c r="L109" s="687"/>
      <c r="M109" s="687"/>
      <c r="N109" s="687"/>
      <c r="O109" s="687"/>
      <c r="P109" s="687"/>
      <c r="Q109" s="687"/>
      <c r="R109" s="687"/>
      <c r="S109" s="687"/>
      <c r="T109" s="687"/>
      <c r="U109" s="687"/>
      <c r="V109" s="687"/>
      <c r="W109" s="687"/>
      <c r="X109" s="687"/>
      <c r="Y109" s="687"/>
      <c r="Z109" s="687"/>
      <c r="AA109" s="687"/>
      <c r="AB109" s="687"/>
      <c r="AC109" s="687"/>
      <c r="AD109" s="687"/>
      <c r="AE109" s="687"/>
      <c r="AF109" s="687"/>
      <c r="AG109" s="687"/>
      <c r="AH109" s="687"/>
      <c r="AI109" s="687"/>
      <c r="AJ109" s="436"/>
      <c r="AK109" s="626"/>
      <c r="AL109" s="626"/>
      <c r="AM109" s="626"/>
      <c r="AN109" s="627"/>
      <c r="AO109" s="136"/>
      <c r="AP109" s="136"/>
      <c r="AQ109" s="136"/>
      <c r="AR109" s="136"/>
      <c r="AS109" s="136"/>
      <c r="AT109" s="136"/>
      <c r="AU109" s="136"/>
      <c r="AV109" s="10"/>
    </row>
    <row r="110" spans="2:48" x14ac:dyDescent="0.2">
      <c r="B110" s="10"/>
      <c r="C110" s="136"/>
      <c r="D110" s="136"/>
      <c r="E110" s="148" t="s">
        <v>92</v>
      </c>
      <c r="F110" s="688">
        <f>'Budget Period 1'!F110</f>
        <v>0</v>
      </c>
      <c r="G110" s="689"/>
      <c r="H110" s="689"/>
      <c r="I110" s="689"/>
      <c r="J110" s="689"/>
      <c r="K110" s="689"/>
      <c r="L110" s="689"/>
      <c r="M110" s="689"/>
      <c r="N110" s="689"/>
      <c r="O110" s="689"/>
      <c r="P110" s="689"/>
      <c r="Q110" s="689"/>
      <c r="R110" s="689"/>
      <c r="S110" s="689"/>
      <c r="T110" s="689"/>
      <c r="U110" s="689"/>
      <c r="V110" s="689"/>
      <c r="W110" s="689"/>
      <c r="X110" s="689"/>
      <c r="Y110" s="689"/>
      <c r="Z110" s="689"/>
      <c r="AA110" s="689"/>
      <c r="AB110" s="689"/>
      <c r="AC110" s="689"/>
      <c r="AD110" s="689"/>
      <c r="AE110" s="689"/>
      <c r="AF110" s="689"/>
      <c r="AG110" s="689"/>
      <c r="AH110" s="689"/>
      <c r="AI110" s="689"/>
      <c r="AJ110" s="638"/>
      <c r="AK110" s="615"/>
      <c r="AL110" s="615"/>
      <c r="AM110" s="615"/>
      <c r="AN110" s="616"/>
      <c r="AO110" s="136"/>
      <c r="AP110" s="136"/>
      <c r="AQ110" s="136"/>
      <c r="AR110" s="136"/>
      <c r="AS110" s="136"/>
      <c r="AT110" s="136"/>
      <c r="AU110" s="136"/>
      <c r="AV110" s="10"/>
    </row>
    <row r="111" spans="2:48" x14ac:dyDescent="0.2">
      <c r="B111" s="10"/>
      <c r="C111" s="136"/>
      <c r="D111" s="136"/>
      <c r="E111" s="148" t="s">
        <v>93</v>
      </c>
      <c r="F111" s="688">
        <f>'Budget Period 1'!F111</f>
        <v>0</v>
      </c>
      <c r="G111" s="689"/>
      <c r="H111" s="689"/>
      <c r="I111" s="689"/>
      <c r="J111" s="689"/>
      <c r="K111" s="689"/>
      <c r="L111" s="689"/>
      <c r="M111" s="689"/>
      <c r="N111" s="689"/>
      <c r="O111" s="689"/>
      <c r="P111" s="689"/>
      <c r="Q111" s="689"/>
      <c r="R111" s="689"/>
      <c r="S111" s="689"/>
      <c r="T111" s="689"/>
      <c r="U111" s="689"/>
      <c r="V111" s="689"/>
      <c r="W111" s="689"/>
      <c r="X111" s="689"/>
      <c r="Y111" s="689"/>
      <c r="Z111" s="689"/>
      <c r="AA111" s="689"/>
      <c r="AB111" s="689"/>
      <c r="AC111" s="689"/>
      <c r="AD111" s="689"/>
      <c r="AE111" s="689"/>
      <c r="AF111" s="689"/>
      <c r="AG111" s="689"/>
      <c r="AH111" s="689"/>
      <c r="AI111" s="689"/>
      <c r="AJ111" s="638"/>
      <c r="AK111" s="615"/>
      <c r="AL111" s="615"/>
      <c r="AM111" s="615"/>
      <c r="AN111" s="616"/>
      <c r="AO111" s="136"/>
      <c r="AP111" s="136"/>
      <c r="AQ111" s="136"/>
      <c r="AR111" s="136"/>
      <c r="AS111" s="136"/>
      <c r="AT111" s="136"/>
      <c r="AU111" s="136"/>
      <c r="AV111" s="10"/>
    </row>
    <row r="112" spans="2:48" x14ac:dyDescent="0.2">
      <c r="B112" s="10"/>
      <c r="C112" s="136"/>
      <c r="D112" s="136"/>
      <c r="E112" s="148" t="s">
        <v>94</v>
      </c>
      <c r="F112" s="688">
        <f>'Budget Period 1'!F112</f>
        <v>0</v>
      </c>
      <c r="G112" s="689"/>
      <c r="H112" s="689"/>
      <c r="I112" s="689"/>
      <c r="J112" s="689"/>
      <c r="K112" s="689"/>
      <c r="L112" s="689"/>
      <c r="M112" s="689"/>
      <c r="N112" s="689"/>
      <c r="O112" s="689"/>
      <c r="P112" s="689"/>
      <c r="Q112" s="689"/>
      <c r="R112" s="689"/>
      <c r="S112" s="689"/>
      <c r="T112" s="689"/>
      <c r="U112" s="689"/>
      <c r="V112" s="689"/>
      <c r="W112" s="689"/>
      <c r="X112" s="689"/>
      <c r="Y112" s="689"/>
      <c r="Z112" s="689"/>
      <c r="AA112" s="689"/>
      <c r="AB112" s="689"/>
      <c r="AC112" s="689"/>
      <c r="AD112" s="689"/>
      <c r="AE112" s="689"/>
      <c r="AF112" s="689"/>
      <c r="AG112" s="689"/>
      <c r="AH112" s="689"/>
      <c r="AI112" s="689"/>
      <c r="AJ112" s="638"/>
      <c r="AK112" s="615"/>
      <c r="AL112" s="615"/>
      <c r="AM112" s="615"/>
      <c r="AN112" s="616"/>
      <c r="AO112" s="136"/>
      <c r="AP112" s="136"/>
      <c r="AQ112" s="136"/>
      <c r="AR112" s="136"/>
      <c r="AS112" s="136"/>
      <c r="AT112" s="136"/>
      <c r="AU112" s="136"/>
      <c r="AV112" s="10"/>
    </row>
    <row r="113" spans="2:48" ht="13.5" thickBot="1" x14ac:dyDescent="0.25">
      <c r="B113" s="10"/>
      <c r="C113" s="136"/>
      <c r="D113" s="136"/>
      <c r="E113" s="148" t="s">
        <v>95</v>
      </c>
      <c r="F113" s="716">
        <f>'Budget Period 1'!F113</f>
        <v>0</v>
      </c>
      <c r="G113" s="717"/>
      <c r="H113" s="717"/>
      <c r="I113" s="717"/>
      <c r="J113" s="717"/>
      <c r="K113" s="717"/>
      <c r="L113" s="717"/>
      <c r="M113" s="717"/>
      <c r="N113" s="717"/>
      <c r="O113" s="717"/>
      <c r="P113" s="717"/>
      <c r="Q113" s="717"/>
      <c r="R113" s="717"/>
      <c r="S113" s="717"/>
      <c r="T113" s="717"/>
      <c r="U113" s="717"/>
      <c r="V113" s="717"/>
      <c r="W113" s="717"/>
      <c r="X113" s="717"/>
      <c r="Y113" s="717"/>
      <c r="Z113" s="717"/>
      <c r="AA113" s="717"/>
      <c r="AB113" s="717"/>
      <c r="AC113" s="717"/>
      <c r="AD113" s="717"/>
      <c r="AE113" s="717"/>
      <c r="AF113" s="717"/>
      <c r="AG113" s="717"/>
      <c r="AH113" s="717"/>
      <c r="AI113" s="717"/>
      <c r="AJ113" s="438"/>
      <c r="AK113" s="621"/>
      <c r="AL113" s="621"/>
      <c r="AM113" s="621"/>
      <c r="AN113" s="622"/>
      <c r="AO113" s="136"/>
      <c r="AP113" s="136"/>
      <c r="AQ113" s="136"/>
      <c r="AR113" s="136"/>
      <c r="AS113" s="136"/>
      <c r="AT113" s="136"/>
      <c r="AU113" s="136"/>
      <c r="AV113" s="10"/>
    </row>
    <row r="114" spans="2:48" x14ac:dyDescent="0.2">
      <c r="B114" s="10"/>
      <c r="C114" s="136"/>
      <c r="D114" s="136"/>
      <c r="E114" s="136"/>
      <c r="F114" s="136" t="s">
        <v>205</v>
      </c>
      <c r="G114" s="136"/>
      <c r="H114" s="136"/>
      <c r="I114" s="136"/>
      <c r="J114" s="136"/>
      <c r="K114" s="136"/>
      <c r="L114" s="136"/>
      <c r="M114" s="136"/>
      <c r="N114" s="156"/>
      <c r="O114" s="156"/>
      <c r="P114" s="156"/>
      <c r="Q114" s="156"/>
      <c r="R114" s="156"/>
      <c r="S114" s="156"/>
      <c r="T114" s="156"/>
      <c r="U114" s="156"/>
      <c r="V114" s="156"/>
      <c r="W114" s="156"/>
      <c r="X114" s="156"/>
      <c r="Y114" s="156"/>
      <c r="Z114" s="156"/>
      <c r="AA114" s="156"/>
      <c r="AB114" s="156"/>
      <c r="AC114" s="156"/>
      <c r="AD114" s="156"/>
      <c r="AE114" s="156"/>
      <c r="AF114" s="156"/>
      <c r="AG114" s="156"/>
      <c r="AH114" s="156"/>
      <c r="AI114" s="156"/>
      <c r="AJ114" s="156"/>
      <c r="AK114" s="156"/>
      <c r="AL114" s="156"/>
      <c r="AM114" s="156"/>
      <c r="AN114" s="156"/>
      <c r="AO114" s="136"/>
      <c r="AP114" s="775">
        <f>SUM(AK103:AN107,AK109:AN113)</f>
        <v>0</v>
      </c>
      <c r="AQ114" s="776"/>
      <c r="AR114" s="776"/>
      <c r="AS114" s="776"/>
      <c r="AT114" s="777"/>
      <c r="AU114" s="136"/>
      <c r="AV114" s="10"/>
    </row>
    <row r="115" spans="2:48" ht="13.5" thickBot="1" x14ac:dyDescent="0.25">
      <c r="B115" s="10"/>
      <c r="C115" s="136"/>
      <c r="D115" s="136"/>
      <c r="E115" s="136"/>
      <c r="F115" s="136"/>
      <c r="G115" s="136"/>
      <c r="H115" s="136"/>
      <c r="I115" s="136"/>
      <c r="J115" s="136"/>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136"/>
      <c r="AI115" s="136"/>
      <c r="AJ115" s="136"/>
      <c r="AK115" s="136"/>
      <c r="AL115" s="136"/>
      <c r="AM115" s="136"/>
      <c r="AN115" s="136"/>
      <c r="AO115" s="136"/>
      <c r="AP115" s="136"/>
      <c r="AQ115" s="136"/>
      <c r="AR115" s="136"/>
      <c r="AS115" s="136"/>
      <c r="AT115" s="136"/>
      <c r="AU115" s="136"/>
      <c r="AV115" s="10"/>
    </row>
    <row r="116" spans="2:48" ht="13.5" thickBot="1" x14ac:dyDescent="0.25">
      <c r="B116" s="10"/>
      <c r="C116" s="136"/>
      <c r="D116" s="136"/>
      <c r="E116" s="136"/>
      <c r="F116" s="567" t="s">
        <v>147</v>
      </c>
      <c r="G116" s="493"/>
      <c r="H116" s="493"/>
      <c r="I116" s="493"/>
      <c r="J116" s="493"/>
      <c r="K116" s="493"/>
      <c r="L116" s="493"/>
      <c r="M116" s="493"/>
      <c r="N116" s="493"/>
      <c r="O116" s="493"/>
      <c r="P116" s="493"/>
      <c r="Q116" s="493"/>
      <c r="R116" s="493"/>
      <c r="S116" s="493"/>
      <c r="T116" s="493"/>
      <c r="U116" s="493"/>
      <c r="V116" s="493"/>
      <c r="W116" s="493"/>
      <c r="X116" s="493"/>
      <c r="Y116" s="493"/>
      <c r="Z116" s="493"/>
      <c r="AA116" s="493"/>
      <c r="AB116" s="493"/>
      <c r="AC116" s="493"/>
      <c r="AD116" s="493"/>
      <c r="AE116" s="493"/>
      <c r="AF116" s="493"/>
      <c r="AG116" s="493"/>
      <c r="AH116" s="493"/>
      <c r="AI116" s="493"/>
      <c r="AJ116" s="493"/>
      <c r="AK116" s="613" t="s">
        <v>139</v>
      </c>
      <c r="AL116" s="487"/>
      <c r="AM116" s="487"/>
      <c r="AN116" s="614"/>
      <c r="AO116" s="136"/>
      <c r="AP116" s="136"/>
      <c r="AQ116" s="136"/>
      <c r="AR116" s="136"/>
      <c r="AS116" s="136"/>
      <c r="AT116" s="136"/>
      <c r="AU116" s="136"/>
      <c r="AV116" s="10"/>
    </row>
    <row r="117" spans="2:48" x14ac:dyDescent="0.2">
      <c r="B117" s="10"/>
      <c r="C117" s="136"/>
      <c r="D117" s="136"/>
      <c r="E117" s="148" t="s">
        <v>91</v>
      </c>
      <c r="F117" s="659" t="s">
        <v>148</v>
      </c>
      <c r="G117" s="660"/>
      <c r="H117" s="660"/>
      <c r="I117" s="660"/>
      <c r="J117" s="660"/>
      <c r="K117" s="660"/>
      <c r="L117" s="660"/>
      <c r="M117" s="596"/>
      <c r="N117" s="596"/>
      <c r="O117" s="596"/>
      <c r="P117" s="596"/>
      <c r="Q117" s="596"/>
      <c r="R117" s="596"/>
      <c r="S117" s="596"/>
      <c r="T117" s="596"/>
      <c r="U117" s="596"/>
      <c r="V117" s="596"/>
      <c r="W117" s="596"/>
      <c r="X117" s="596"/>
      <c r="Y117" s="596"/>
      <c r="Z117" s="596"/>
      <c r="AA117" s="596"/>
      <c r="AB117" s="596"/>
      <c r="AC117" s="596"/>
      <c r="AD117" s="596"/>
      <c r="AE117" s="596"/>
      <c r="AF117" s="596"/>
      <c r="AG117" s="596"/>
      <c r="AH117" s="596"/>
      <c r="AI117" s="596"/>
      <c r="AJ117" s="596"/>
      <c r="AK117" s="626"/>
      <c r="AL117" s="626"/>
      <c r="AM117" s="626"/>
      <c r="AN117" s="627"/>
      <c r="AO117" s="136"/>
      <c r="AP117" s="136"/>
      <c r="AQ117" s="136"/>
      <c r="AR117" s="136"/>
      <c r="AS117" s="136"/>
      <c r="AT117" s="136"/>
      <c r="AU117" s="136"/>
      <c r="AV117" s="10"/>
    </row>
    <row r="118" spans="2:48" x14ac:dyDescent="0.2">
      <c r="B118" s="10"/>
      <c r="C118" s="136"/>
      <c r="D118" s="136"/>
      <c r="E118" s="148" t="s">
        <v>92</v>
      </c>
      <c r="F118" s="658" t="s">
        <v>149</v>
      </c>
      <c r="G118" s="639"/>
      <c r="H118" s="639"/>
      <c r="I118" s="639"/>
      <c r="J118" s="639"/>
      <c r="K118" s="639"/>
      <c r="L118" s="639"/>
      <c r="M118" s="588"/>
      <c r="N118" s="588"/>
      <c r="O118" s="588"/>
      <c r="P118" s="588"/>
      <c r="Q118" s="588"/>
      <c r="R118" s="588"/>
      <c r="S118" s="588"/>
      <c r="T118" s="588"/>
      <c r="U118" s="588"/>
      <c r="V118" s="588"/>
      <c r="W118" s="588"/>
      <c r="X118" s="588"/>
      <c r="Y118" s="588"/>
      <c r="Z118" s="588"/>
      <c r="AA118" s="588"/>
      <c r="AB118" s="588"/>
      <c r="AC118" s="588"/>
      <c r="AD118" s="588"/>
      <c r="AE118" s="588"/>
      <c r="AF118" s="588"/>
      <c r="AG118" s="588"/>
      <c r="AH118" s="588"/>
      <c r="AI118" s="588"/>
      <c r="AJ118" s="588"/>
      <c r="AK118" s="615"/>
      <c r="AL118" s="615"/>
      <c r="AM118" s="615"/>
      <c r="AN118" s="616"/>
      <c r="AO118" s="136"/>
      <c r="AP118" s="136"/>
      <c r="AQ118" s="136"/>
      <c r="AR118" s="136"/>
      <c r="AS118" s="136"/>
      <c r="AT118" s="136"/>
      <c r="AU118" s="136"/>
      <c r="AV118" s="10"/>
    </row>
    <row r="119" spans="2:48" x14ac:dyDescent="0.2">
      <c r="B119" s="10"/>
      <c r="C119" s="136"/>
      <c r="D119" s="136"/>
      <c r="E119" s="148" t="s">
        <v>93</v>
      </c>
      <c r="F119" s="671" t="s">
        <v>150</v>
      </c>
      <c r="G119" s="440"/>
      <c r="H119" s="440"/>
      <c r="I119" s="440"/>
      <c r="J119" s="440"/>
      <c r="K119" s="440"/>
      <c r="L119" s="441"/>
      <c r="M119" s="588"/>
      <c r="N119" s="588"/>
      <c r="O119" s="588"/>
      <c r="P119" s="588"/>
      <c r="Q119" s="588"/>
      <c r="R119" s="588"/>
      <c r="S119" s="588"/>
      <c r="T119" s="588"/>
      <c r="U119" s="588"/>
      <c r="V119" s="588"/>
      <c r="W119" s="588"/>
      <c r="X119" s="588"/>
      <c r="Y119" s="588"/>
      <c r="Z119" s="588"/>
      <c r="AA119" s="588"/>
      <c r="AB119" s="588"/>
      <c r="AC119" s="588"/>
      <c r="AD119" s="588"/>
      <c r="AE119" s="588"/>
      <c r="AF119" s="588"/>
      <c r="AG119" s="588"/>
      <c r="AH119" s="588"/>
      <c r="AI119" s="588"/>
      <c r="AJ119" s="588"/>
      <c r="AK119" s="615"/>
      <c r="AL119" s="615"/>
      <c r="AM119" s="615"/>
      <c r="AN119" s="616"/>
      <c r="AO119" s="136"/>
      <c r="AP119" s="136"/>
      <c r="AQ119" s="136"/>
      <c r="AR119" s="136"/>
      <c r="AS119" s="136"/>
      <c r="AT119" s="136"/>
      <c r="AU119" s="136"/>
      <c r="AV119" s="10"/>
    </row>
    <row r="120" spans="2:48" x14ac:dyDescent="0.2">
      <c r="B120" s="10"/>
      <c r="C120" s="136"/>
      <c r="D120" s="136"/>
      <c r="E120" s="148" t="s">
        <v>94</v>
      </c>
      <c r="F120" s="629"/>
      <c r="G120" s="630"/>
      <c r="H120" s="630"/>
      <c r="I120" s="630"/>
      <c r="J120" s="630"/>
      <c r="K120" s="630"/>
      <c r="L120" s="631"/>
      <c r="M120" s="588"/>
      <c r="N120" s="588"/>
      <c r="O120" s="588"/>
      <c r="P120" s="588"/>
      <c r="Q120" s="588"/>
      <c r="R120" s="588"/>
      <c r="S120" s="588"/>
      <c r="T120" s="588"/>
      <c r="U120" s="588"/>
      <c r="V120" s="588"/>
      <c r="W120" s="588"/>
      <c r="X120" s="588"/>
      <c r="Y120" s="588"/>
      <c r="Z120" s="588"/>
      <c r="AA120" s="588"/>
      <c r="AB120" s="588"/>
      <c r="AC120" s="588"/>
      <c r="AD120" s="588"/>
      <c r="AE120" s="588"/>
      <c r="AF120" s="588"/>
      <c r="AG120" s="588"/>
      <c r="AH120" s="588"/>
      <c r="AI120" s="588"/>
      <c r="AJ120" s="588"/>
      <c r="AK120" s="615"/>
      <c r="AL120" s="615"/>
      <c r="AM120" s="615"/>
      <c r="AN120" s="616"/>
      <c r="AO120" s="136"/>
      <c r="AP120" s="136"/>
      <c r="AQ120" s="136"/>
      <c r="AR120" s="136"/>
      <c r="AS120" s="136"/>
      <c r="AT120" s="136"/>
      <c r="AU120" s="136"/>
      <c r="AV120" s="10"/>
    </row>
    <row r="121" spans="2:48" x14ac:dyDescent="0.2">
      <c r="B121" s="10"/>
      <c r="C121" s="136"/>
      <c r="D121" s="136"/>
      <c r="E121" s="148" t="s">
        <v>95</v>
      </c>
      <c r="F121" s="629"/>
      <c r="G121" s="630"/>
      <c r="H121" s="630"/>
      <c r="I121" s="630"/>
      <c r="J121" s="630"/>
      <c r="K121" s="630"/>
      <c r="L121" s="631"/>
      <c r="M121" s="588"/>
      <c r="N121" s="588"/>
      <c r="O121" s="588"/>
      <c r="P121" s="588"/>
      <c r="Q121" s="588"/>
      <c r="R121" s="588"/>
      <c r="S121" s="588"/>
      <c r="T121" s="588"/>
      <c r="U121" s="588"/>
      <c r="V121" s="588"/>
      <c r="W121" s="588"/>
      <c r="X121" s="588"/>
      <c r="Y121" s="588"/>
      <c r="Z121" s="588"/>
      <c r="AA121" s="588"/>
      <c r="AB121" s="588"/>
      <c r="AC121" s="588"/>
      <c r="AD121" s="588"/>
      <c r="AE121" s="588"/>
      <c r="AF121" s="588"/>
      <c r="AG121" s="588"/>
      <c r="AH121" s="588"/>
      <c r="AI121" s="588"/>
      <c r="AJ121" s="588"/>
      <c r="AK121" s="615"/>
      <c r="AL121" s="615"/>
      <c r="AM121" s="615"/>
      <c r="AN121" s="616"/>
      <c r="AO121" s="136"/>
      <c r="AP121" s="136"/>
      <c r="AQ121" s="136"/>
      <c r="AR121" s="136"/>
      <c r="AS121" s="136"/>
      <c r="AT121" s="136"/>
      <c r="AU121" s="136"/>
      <c r="AV121" s="10"/>
    </row>
    <row r="122" spans="2:48" x14ac:dyDescent="0.2">
      <c r="B122" s="10"/>
      <c r="C122" s="136"/>
      <c r="D122" s="136"/>
      <c r="E122" s="148" t="s">
        <v>96</v>
      </c>
      <c r="F122" s="672"/>
      <c r="G122" s="673"/>
      <c r="H122" s="673"/>
      <c r="I122" s="673"/>
      <c r="J122" s="673"/>
      <c r="K122" s="673"/>
      <c r="L122" s="674"/>
      <c r="M122" s="588"/>
      <c r="N122" s="588"/>
      <c r="O122" s="588"/>
      <c r="P122" s="588"/>
      <c r="Q122" s="588"/>
      <c r="R122" s="588"/>
      <c r="S122" s="588"/>
      <c r="T122" s="588"/>
      <c r="U122" s="588"/>
      <c r="V122" s="588"/>
      <c r="W122" s="588"/>
      <c r="X122" s="588"/>
      <c r="Y122" s="588"/>
      <c r="Z122" s="588"/>
      <c r="AA122" s="588"/>
      <c r="AB122" s="588"/>
      <c r="AC122" s="588"/>
      <c r="AD122" s="588"/>
      <c r="AE122" s="588"/>
      <c r="AF122" s="588"/>
      <c r="AG122" s="588"/>
      <c r="AH122" s="588"/>
      <c r="AI122" s="588"/>
      <c r="AJ122" s="588"/>
      <c r="AK122" s="615"/>
      <c r="AL122" s="615"/>
      <c r="AM122" s="615"/>
      <c r="AN122" s="616"/>
      <c r="AO122" s="136"/>
      <c r="AP122" s="136"/>
      <c r="AQ122" s="136"/>
      <c r="AR122" s="136"/>
      <c r="AS122" s="136"/>
      <c r="AT122" s="136"/>
      <c r="AU122" s="136"/>
      <c r="AV122" s="10"/>
    </row>
    <row r="123" spans="2:48" x14ac:dyDescent="0.2">
      <c r="B123" s="10"/>
      <c r="C123" s="136"/>
      <c r="D123" s="136"/>
      <c r="E123" s="148" t="s">
        <v>97</v>
      </c>
      <c r="F123" s="658" t="s">
        <v>151</v>
      </c>
      <c r="G123" s="639"/>
      <c r="H123" s="639"/>
      <c r="I123" s="639"/>
      <c r="J123" s="639"/>
      <c r="K123" s="639"/>
      <c r="L123" s="639"/>
      <c r="M123" s="588"/>
      <c r="N123" s="588"/>
      <c r="O123" s="588"/>
      <c r="P123" s="588"/>
      <c r="Q123" s="588"/>
      <c r="R123" s="588"/>
      <c r="S123" s="588"/>
      <c r="T123" s="588"/>
      <c r="U123" s="588"/>
      <c r="V123" s="588"/>
      <c r="W123" s="588"/>
      <c r="X123" s="588"/>
      <c r="Y123" s="588"/>
      <c r="Z123" s="588"/>
      <c r="AA123" s="588"/>
      <c r="AB123" s="588"/>
      <c r="AC123" s="588"/>
      <c r="AD123" s="588"/>
      <c r="AE123" s="588"/>
      <c r="AF123" s="588"/>
      <c r="AG123" s="588"/>
      <c r="AH123" s="588"/>
      <c r="AI123" s="588"/>
      <c r="AJ123" s="588"/>
      <c r="AK123" s="615"/>
      <c r="AL123" s="615"/>
      <c r="AM123" s="615"/>
      <c r="AN123" s="616"/>
      <c r="AO123" s="136"/>
      <c r="AP123" s="136"/>
      <c r="AQ123" s="136"/>
      <c r="AR123" s="136"/>
      <c r="AS123" s="136"/>
      <c r="AT123" s="136"/>
      <c r="AU123" s="136"/>
      <c r="AV123" s="10"/>
    </row>
    <row r="124" spans="2:48" x14ac:dyDescent="0.2">
      <c r="B124" s="10"/>
      <c r="C124" s="136"/>
      <c r="D124" s="136"/>
      <c r="E124" s="148" t="s">
        <v>98</v>
      </c>
      <c r="F124" s="658" t="s">
        <v>16</v>
      </c>
      <c r="G124" s="639"/>
      <c r="H124" s="639"/>
      <c r="I124" s="639"/>
      <c r="J124" s="639"/>
      <c r="K124" s="639"/>
      <c r="L124" s="639"/>
      <c r="M124" s="588"/>
      <c r="N124" s="588"/>
      <c r="O124" s="588"/>
      <c r="P124" s="588"/>
      <c r="Q124" s="588"/>
      <c r="R124" s="588"/>
      <c r="S124" s="588"/>
      <c r="T124" s="588"/>
      <c r="U124" s="588"/>
      <c r="V124" s="588"/>
      <c r="W124" s="588"/>
      <c r="X124" s="588"/>
      <c r="Y124" s="588"/>
      <c r="Z124" s="588"/>
      <c r="AA124" s="588"/>
      <c r="AB124" s="588"/>
      <c r="AC124" s="588"/>
      <c r="AD124" s="588"/>
      <c r="AE124" s="588"/>
      <c r="AF124" s="588"/>
      <c r="AG124" s="588"/>
      <c r="AH124" s="588"/>
      <c r="AI124" s="588"/>
      <c r="AJ124" s="588"/>
      <c r="AK124" s="615"/>
      <c r="AL124" s="615"/>
      <c r="AM124" s="615"/>
      <c r="AN124" s="616"/>
      <c r="AO124" s="136"/>
      <c r="AP124" s="136"/>
      <c r="AQ124" s="136"/>
      <c r="AR124" s="136"/>
      <c r="AS124" s="136"/>
      <c r="AT124" s="136"/>
      <c r="AU124" s="136"/>
      <c r="AV124" s="10"/>
    </row>
    <row r="125" spans="2:48" x14ac:dyDescent="0.2">
      <c r="B125" s="10"/>
      <c r="C125" s="136"/>
      <c r="D125" s="136"/>
      <c r="E125" s="148" t="s">
        <v>99</v>
      </c>
      <c r="F125" s="636" t="s">
        <v>152</v>
      </c>
      <c r="G125" s="637"/>
      <c r="H125" s="637"/>
      <c r="I125" s="637"/>
      <c r="J125" s="637"/>
      <c r="K125" s="637"/>
      <c r="L125" s="637"/>
      <c r="M125" s="639" t="s">
        <v>237</v>
      </c>
      <c r="N125" s="639"/>
      <c r="O125" s="639"/>
      <c r="P125" s="639"/>
      <c r="Q125" s="639"/>
      <c r="R125" s="639"/>
      <c r="S125" s="639"/>
      <c r="T125" s="639"/>
      <c r="U125" s="639"/>
      <c r="V125" s="639"/>
      <c r="W125" s="639"/>
      <c r="X125" s="639"/>
      <c r="Y125" s="639"/>
      <c r="Z125" s="639"/>
      <c r="AA125" s="639"/>
      <c r="AB125" s="639"/>
      <c r="AC125" s="639"/>
      <c r="AD125" s="639"/>
      <c r="AE125" s="639"/>
      <c r="AF125" s="639"/>
      <c r="AG125" s="639"/>
      <c r="AH125" s="639"/>
      <c r="AI125" s="639"/>
      <c r="AJ125" s="639"/>
      <c r="AK125" s="781">
        <f>Result_Tuition_Y6</f>
        <v>0</v>
      </c>
      <c r="AL125" s="781"/>
      <c r="AM125" s="781"/>
      <c r="AN125" s="782"/>
      <c r="AO125" s="136"/>
      <c r="AP125" s="136"/>
      <c r="AQ125" s="136"/>
      <c r="AR125" s="136"/>
      <c r="AS125" s="136"/>
      <c r="AT125" s="136"/>
      <c r="AU125" s="136"/>
      <c r="AV125" s="10"/>
    </row>
    <row r="126" spans="2:48" x14ac:dyDescent="0.2">
      <c r="B126" s="10"/>
      <c r="C126" s="136"/>
      <c r="D126" s="136"/>
      <c r="E126" s="148" t="s">
        <v>141</v>
      </c>
      <c r="F126" s="636" t="s">
        <v>328</v>
      </c>
      <c r="G126" s="637"/>
      <c r="H126" s="637"/>
      <c r="I126" s="637"/>
      <c r="J126" s="637"/>
      <c r="K126" s="637"/>
      <c r="L126" s="637"/>
      <c r="M126" s="588"/>
      <c r="N126" s="588"/>
      <c r="O126" s="588"/>
      <c r="P126" s="588"/>
      <c r="Q126" s="588"/>
      <c r="R126" s="588"/>
      <c r="S126" s="588"/>
      <c r="T126" s="588"/>
      <c r="U126" s="588"/>
      <c r="V126" s="588"/>
      <c r="W126" s="588"/>
      <c r="X126" s="588"/>
      <c r="Y126" s="588"/>
      <c r="Z126" s="588"/>
      <c r="AA126" s="588"/>
      <c r="AB126" s="588"/>
      <c r="AC126" s="588"/>
      <c r="AD126" s="588"/>
      <c r="AE126" s="588"/>
      <c r="AF126" s="588"/>
      <c r="AG126" s="588"/>
      <c r="AH126" s="588"/>
      <c r="AI126" s="588"/>
      <c r="AJ126" s="588"/>
      <c r="AK126" s="615"/>
      <c r="AL126" s="615"/>
      <c r="AM126" s="615"/>
      <c r="AN126" s="616"/>
      <c r="AO126" s="136"/>
      <c r="AP126" s="136"/>
      <c r="AQ126" s="136"/>
      <c r="AR126" s="136"/>
      <c r="AS126" s="136"/>
      <c r="AT126" s="136"/>
      <c r="AU126" s="136"/>
      <c r="AV126" s="10"/>
    </row>
    <row r="127" spans="2:48" x14ac:dyDescent="0.2">
      <c r="B127" s="10"/>
      <c r="C127" s="136"/>
      <c r="D127" s="136"/>
      <c r="E127" s="148" t="s">
        <v>100</v>
      </c>
      <c r="F127" s="662" t="s">
        <v>329</v>
      </c>
      <c r="G127" s="663"/>
      <c r="H127" s="663"/>
      <c r="I127" s="663"/>
      <c r="J127" s="663"/>
      <c r="K127" s="663"/>
      <c r="L127" s="664"/>
      <c r="M127" s="588"/>
      <c r="N127" s="588"/>
      <c r="O127" s="588"/>
      <c r="P127" s="588"/>
      <c r="Q127" s="588"/>
      <c r="R127" s="588"/>
      <c r="S127" s="588"/>
      <c r="T127" s="588"/>
      <c r="U127" s="588"/>
      <c r="V127" s="588"/>
      <c r="W127" s="588"/>
      <c r="X127" s="588"/>
      <c r="Y127" s="588"/>
      <c r="Z127" s="588"/>
      <c r="AA127" s="588"/>
      <c r="AB127" s="588"/>
      <c r="AC127" s="588"/>
      <c r="AD127" s="588"/>
      <c r="AE127" s="588"/>
      <c r="AF127" s="588"/>
      <c r="AG127" s="588"/>
      <c r="AH127" s="588"/>
      <c r="AI127" s="588"/>
      <c r="AJ127" s="588"/>
      <c r="AK127" s="615"/>
      <c r="AL127" s="615"/>
      <c r="AM127" s="615"/>
      <c r="AN127" s="616"/>
      <c r="AO127" s="136"/>
      <c r="AP127" s="136"/>
      <c r="AQ127" s="136"/>
      <c r="AR127" s="136"/>
      <c r="AS127" s="136"/>
      <c r="AT127" s="136"/>
      <c r="AU127" s="136"/>
      <c r="AV127" s="10"/>
    </row>
    <row r="128" spans="2:48" x14ac:dyDescent="0.2">
      <c r="B128" s="10"/>
      <c r="C128" s="136"/>
      <c r="D128" s="136"/>
      <c r="E128" s="148" t="s">
        <v>101</v>
      </c>
      <c r="F128" s="665"/>
      <c r="G128" s="666"/>
      <c r="H128" s="666"/>
      <c r="I128" s="666"/>
      <c r="J128" s="666"/>
      <c r="K128" s="666"/>
      <c r="L128" s="667"/>
      <c r="M128" s="588"/>
      <c r="N128" s="588"/>
      <c r="O128" s="588"/>
      <c r="P128" s="588"/>
      <c r="Q128" s="588"/>
      <c r="R128" s="588"/>
      <c r="S128" s="588"/>
      <c r="T128" s="588"/>
      <c r="U128" s="588"/>
      <c r="V128" s="588"/>
      <c r="W128" s="588"/>
      <c r="X128" s="588"/>
      <c r="Y128" s="588"/>
      <c r="Z128" s="588"/>
      <c r="AA128" s="588"/>
      <c r="AB128" s="588"/>
      <c r="AC128" s="588"/>
      <c r="AD128" s="588"/>
      <c r="AE128" s="588"/>
      <c r="AF128" s="588"/>
      <c r="AG128" s="588"/>
      <c r="AH128" s="588"/>
      <c r="AI128" s="588"/>
      <c r="AJ128" s="588"/>
      <c r="AK128" s="615"/>
      <c r="AL128" s="615"/>
      <c r="AM128" s="615"/>
      <c r="AN128" s="616"/>
      <c r="AO128" s="136"/>
      <c r="AP128" s="136"/>
      <c r="AQ128" s="136"/>
      <c r="AR128" s="136"/>
      <c r="AS128" s="136"/>
      <c r="AT128" s="136"/>
      <c r="AU128" s="136"/>
      <c r="AV128" s="10"/>
    </row>
    <row r="129" spans="2:48" ht="13.5" thickBot="1" x14ac:dyDescent="0.25">
      <c r="B129" s="10"/>
      <c r="C129" s="136"/>
      <c r="D129" s="136"/>
      <c r="E129" s="148" t="s">
        <v>102</v>
      </c>
      <c r="F129" s="668"/>
      <c r="G129" s="669"/>
      <c r="H129" s="669"/>
      <c r="I129" s="669"/>
      <c r="J129" s="669"/>
      <c r="K129" s="669"/>
      <c r="L129" s="670"/>
      <c r="M129" s="653"/>
      <c r="N129" s="654"/>
      <c r="O129" s="654"/>
      <c r="P129" s="654"/>
      <c r="Q129" s="654"/>
      <c r="R129" s="654"/>
      <c r="S129" s="654"/>
      <c r="T129" s="654"/>
      <c r="U129" s="654"/>
      <c r="V129" s="654"/>
      <c r="W129" s="654"/>
      <c r="X129" s="654"/>
      <c r="Y129" s="654"/>
      <c r="Z129" s="654"/>
      <c r="AA129" s="654"/>
      <c r="AB129" s="654"/>
      <c r="AC129" s="654"/>
      <c r="AD129" s="654"/>
      <c r="AE129" s="654"/>
      <c r="AF129" s="654"/>
      <c r="AG129" s="654"/>
      <c r="AH129" s="654"/>
      <c r="AI129" s="654"/>
      <c r="AJ129" s="655"/>
      <c r="AK129" s="621"/>
      <c r="AL129" s="621"/>
      <c r="AM129" s="621"/>
      <c r="AN129" s="622"/>
      <c r="AO129" s="136"/>
      <c r="AP129" s="136"/>
      <c r="AQ129" s="136"/>
      <c r="AR129" s="136"/>
      <c r="AS129" s="136"/>
      <c r="AT129" s="136"/>
      <c r="AU129" s="136"/>
      <c r="AV129" s="10"/>
    </row>
    <row r="130" spans="2:48" x14ac:dyDescent="0.2">
      <c r="B130" s="10"/>
      <c r="C130" s="136"/>
      <c r="D130" s="136"/>
      <c r="E130" s="136"/>
      <c r="F130" s="136" t="s">
        <v>153</v>
      </c>
      <c r="G130" s="136"/>
      <c r="H130" s="136"/>
      <c r="I130" s="136"/>
      <c r="J130" s="136"/>
      <c r="K130" s="136"/>
      <c r="L130" s="136"/>
      <c r="M130" s="136"/>
      <c r="N130" s="156"/>
      <c r="O130" s="156"/>
      <c r="P130" s="156"/>
      <c r="Q130" s="156"/>
      <c r="R130" s="156"/>
      <c r="S130" s="156"/>
      <c r="T130" s="156"/>
      <c r="U130" s="156"/>
      <c r="V130" s="156"/>
      <c r="W130" s="156"/>
      <c r="X130" s="156"/>
      <c r="Y130" s="156"/>
      <c r="Z130" s="156"/>
      <c r="AA130" s="156"/>
      <c r="AB130" s="156"/>
      <c r="AC130" s="156"/>
      <c r="AD130" s="156"/>
      <c r="AE130" s="156"/>
      <c r="AF130" s="156"/>
      <c r="AG130" s="156"/>
      <c r="AH130" s="156"/>
      <c r="AI130" s="156"/>
      <c r="AJ130" s="156"/>
      <c r="AK130" s="156"/>
      <c r="AL130" s="156"/>
      <c r="AM130" s="156"/>
      <c r="AN130" s="156"/>
      <c r="AO130" s="136"/>
      <c r="AP130" s="775">
        <f>SUM(AK117:AN129)</f>
        <v>0</v>
      </c>
      <c r="AQ130" s="776"/>
      <c r="AR130" s="776"/>
      <c r="AS130" s="776"/>
      <c r="AT130" s="777"/>
      <c r="AU130" s="136"/>
      <c r="AV130" s="10"/>
    </row>
    <row r="131" spans="2:48" x14ac:dyDescent="0.2">
      <c r="B131" s="10"/>
      <c r="C131" s="136"/>
      <c r="D131" s="136"/>
      <c r="E131" s="136"/>
      <c r="F131" s="136"/>
      <c r="G131" s="136"/>
      <c r="H131" s="136"/>
      <c r="I131" s="136"/>
      <c r="J131" s="136"/>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136"/>
      <c r="AM131" s="136"/>
      <c r="AN131" s="136"/>
      <c r="AO131" s="136"/>
      <c r="AP131" s="136"/>
      <c r="AQ131" s="136"/>
      <c r="AR131" s="136"/>
      <c r="AS131" s="136"/>
      <c r="AT131" s="136"/>
      <c r="AU131" s="136"/>
      <c r="AV131" s="10"/>
    </row>
    <row r="132" spans="2:48" x14ac:dyDescent="0.2">
      <c r="B132" s="10"/>
      <c r="C132" s="136"/>
      <c r="D132" s="136"/>
      <c r="E132" s="136"/>
      <c r="F132" s="136"/>
      <c r="G132" s="136"/>
      <c r="H132" s="136"/>
      <c r="I132" s="136"/>
      <c r="J132" s="136"/>
      <c r="K132" s="136"/>
      <c r="L132" s="136"/>
      <c r="M132" s="136"/>
      <c r="N132" s="136"/>
      <c r="O132" s="136"/>
      <c r="P132" s="136"/>
      <c r="Q132" s="136"/>
      <c r="R132" s="136"/>
      <c r="S132" s="136"/>
      <c r="T132" s="136"/>
      <c r="U132" s="136"/>
      <c r="V132" s="136"/>
      <c r="W132" s="136"/>
      <c r="X132" s="136"/>
      <c r="Y132" s="136"/>
      <c r="Z132" s="136"/>
      <c r="AA132" s="136"/>
      <c r="AB132" s="136"/>
      <c r="AC132" s="136"/>
      <c r="AD132" s="136"/>
      <c r="AE132" s="136"/>
      <c r="AF132" s="136"/>
      <c r="AG132" s="136"/>
      <c r="AH132" s="136"/>
      <c r="AI132" s="136"/>
      <c r="AJ132" s="136"/>
      <c r="AK132" s="136"/>
      <c r="AL132" s="136"/>
      <c r="AM132" s="136"/>
      <c r="AN132" s="136"/>
      <c r="AO132" s="136"/>
      <c r="AP132" s="136"/>
      <c r="AQ132" s="136"/>
      <c r="AR132" s="136"/>
      <c r="AS132" s="136"/>
      <c r="AT132" s="136"/>
      <c r="AU132" s="136"/>
      <c r="AV132" s="10"/>
    </row>
    <row r="133" spans="2:48" x14ac:dyDescent="0.2">
      <c r="B133" s="10"/>
      <c r="C133" s="136"/>
      <c r="D133" s="136"/>
      <c r="E133" s="136"/>
      <c r="F133" s="136"/>
      <c r="G133" s="136"/>
      <c r="H133" s="136"/>
      <c r="I133" s="136"/>
      <c r="J133" s="136"/>
      <c r="K133" s="136"/>
      <c r="L133" s="136"/>
      <c r="M133" s="136"/>
      <c r="N133" s="136"/>
      <c r="O133" s="645" t="s">
        <v>155</v>
      </c>
      <c r="P133" s="645"/>
      <c r="Q133" s="645"/>
      <c r="R133" s="645"/>
      <c r="S133" s="136"/>
      <c r="T133" s="645" t="s">
        <v>90</v>
      </c>
      <c r="U133" s="645"/>
      <c r="V133" s="645"/>
      <c r="W133" s="645"/>
      <c r="X133" s="136"/>
      <c r="Y133" s="136"/>
      <c r="Z133" s="136"/>
      <c r="AA133" s="136"/>
      <c r="AB133" s="136"/>
      <c r="AC133" s="136"/>
      <c r="AD133" s="136"/>
      <c r="AE133" s="136"/>
      <c r="AF133" s="136"/>
      <c r="AG133" s="136"/>
      <c r="AH133" s="136"/>
      <c r="AI133" s="136"/>
      <c r="AJ133" s="136"/>
      <c r="AK133" s="136"/>
      <c r="AL133" s="136"/>
      <c r="AM133" s="136"/>
      <c r="AN133" s="136"/>
      <c r="AO133" s="136"/>
      <c r="AP133" s="136"/>
      <c r="AQ133" s="136"/>
      <c r="AR133" s="136"/>
      <c r="AS133" s="136"/>
      <c r="AT133" s="136"/>
      <c r="AU133" s="136"/>
      <c r="AV133" s="10"/>
    </row>
    <row r="134" spans="2:48" x14ac:dyDescent="0.2">
      <c r="B134" s="10"/>
      <c r="C134" s="136"/>
      <c r="D134" s="136"/>
      <c r="E134" s="136"/>
      <c r="F134" s="136" t="s">
        <v>154</v>
      </c>
      <c r="G134" s="136"/>
      <c r="H134" s="136"/>
      <c r="I134" s="136"/>
      <c r="J134" s="136"/>
      <c r="K134" s="136"/>
      <c r="L134" s="136"/>
      <c r="M134" s="136"/>
      <c r="N134" s="136"/>
      <c r="O134" s="778">
        <f>SUM(AI32,AI42,AI52)</f>
        <v>0</v>
      </c>
      <c r="P134" s="779"/>
      <c r="Q134" s="779"/>
      <c r="R134" s="780"/>
      <c r="S134" s="136"/>
      <c r="T134" s="778">
        <f>SUM(AO32,AO42,AO52)</f>
        <v>0</v>
      </c>
      <c r="U134" s="779"/>
      <c r="V134" s="779"/>
      <c r="W134" s="780"/>
      <c r="X134" s="136"/>
      <c r="Y134" s="136"/>
      <c r="Z134" s="136"/>
      <c r="AA134" s="136"/>
      <c r="AB134" s="136"/>
      <c r="AC134" s="136"/>
      <c r="AD134" s="136"/>
      <c r="AE134" s="136"/>
      <c r="AF134" s="136"/>
      <c r="AG134" s="136"/>
      <c r="AH134" s="136"/>
      <c r="AI134" s="136"/>
      <c r="AJ134" s="136"/>
      <c r="AK134" s="136"/>
      <c r="AL134" s="136"/>
      <c r="AM134" s="136"/>
      <c r="AN134" s="136"/>
      <c r="AO134" s="136"/>
      <c r="AP134" s="775">
        <f>SUM(O134,T134)</f>
        <v>0</v>
      </c>
      <c r="AQ134" s="776"/>
      <c r="AR134" s="776"/>
      <c r="AS134" s="776"/>
      <c r="AT134" s="777"/>
      <c r="AU134" s="136"/>
      <c r="AV134" s="10"/>
    </row>
    <row r="135" spans="2:48" x14ac:dyDescent="0.2">
      <c r="B135" s="10"/>
      <c r="C135" s="136"/>
      <c r="D135" s="136"/>
      <c r="E135" s="136"/>
      <c r="F135" s="136"/>
      <c r="G135" s="136"/>
      <c r="H135" s="136"/>
      <c r="I135" s="136"/>
      <c r="J135" s="136"/>
      <c r="K135" s="136"/>
      <c r="L135" s="136"/>
      <c r="M135" s="136"/>
      <c r="N135" s="136"/>
      <c r="O135" s="136"/>
      <c r="P135" s="136"/>
      <c r="Q135" s="136"/>
      <c r="R135" s="136"/>
      <c r="S135" s="136"/>
      <c r="T135" s="136"/>
      <c r="U135" s="136"/>
      <c r="V135" s="136"/>
      <c r="W135" s="136"/>
      <c r="X135" s="136"/>
      <c r="Y135" s="136"/>
      <c r="Z135" s="136"/>
      <c r="AA135" s="136"/>
      <c r="AB135" s="136"/>
      <c r="AC135" s="136"/>
      <c r="AD135" s="136"/>
      <c r="AE135" s="136"/>
      <c r="AF135" s="136"/>
      <c r="AG135" s="136"/>
      <c r="AH135" s="136"/>
      <c r="AI135" s="136"/>
      <c r="AJ135" s="136"/>
      <c r="AK135" s="136"/>
      <c r="AL135" s="136"/>
      <c r="AM135" s="136"/>
      <c r="AN135" s="136"/>
      <c r="AO135" s="136"/>
      <c r="AP135" s="136"/>
      <c r="AQ135" s="136"/>
      <c r="AR135" s="136"/>
      <c r="AS135" s="136"/>
      <c r="AT135" s="136"/>
      <c r="AU135" s="136"/>
      <c r="AV135" s="10"/>
    </row>
    <row r="136" spans="2:48" x14ac:dyDescent="0.2">
      <c r="B136" s="10"/>
      <c r="C136" s="136"/>
      <c r="D136" s="136"/>
      <c r="E136" s="136"/>
      <c r="F136" s="136"/>
      <c r="G136" s="136"/>
      <c r="H136" s="136"/>
      <c r="I136" s="136"/>
      <c r="J136" s="136"/>
      <c r="K136" s="136"/>
      <c r="L136" s="136"/>
      <c r="M136" s="136"/>
      <c r="N136" s="136"/>
      <c r="O136" s="645" t="s">
        <v>138</v>
      </c>
      <c r="P136" s="645"/>
      <c r="Q136" s="645"/>
      <c r="R136" s="645"/>
      <c r="S136" s="136"/>
      <c r="T136" s="645" t="s">
        <v>157</v>
      </c>
      <c r="U136" s="645"/>
      <c r="V136" s="645"/>
      <c r="W136" s="645"/>
      <c r="X136" s="136"/>
      <c r="Y136" s="645" t="s">
        <v>158</v>
      </c>
      <c r="Z136" s="645"/>
      <c r="AA136" s="645"/>
      <c r="AB136" s="645"/>
      <c r="AC136" s="136"/>
      <c r="AD136" s="645" t="s">
        <v>170</v>
      </c>
      <c r="AE136" s="645"/>
      <c r="AF136" s="645"/>
      <c r="AG136" s="645"/>
      <c r="AH136" s="136"/>
      <c r="AI136" s="645" t="s">
        <v>159</v>
      </c>
      <c r="AJ136" s="645"/>
      <c r="AK136" s="645"/>
      <c r="AL136" s="645"/>
      <c r="AM136" s="136"/>
      <c r="AN136" s="136"/>
      <c r="AO136" s="136"/>
      <c r="AP136" s="136"/>
      <c r="AQ136" s="136"/>
      <c r="AR136" s="136"/>
      <c r="AS136" s="136"/>
      <c r="AT136" s="136"/>
      <c r="AU136" s="136"/>
      <c r="AV136" s="10"/>
    </row>
    <row r="137" spans="2:48" x14ac:dyDescent="0.2">
      <c r="B137" s="10"/>
      <c r="C137" s="136"/>
      <c r="D137" s="136"/>
      <c r="E137" s="136"/>
      <c r="F137" s="136" t="s">
        <v>156</v>
      </c>
      <c r="G137" s="136"/>
      <c r="H137" s="136"/>
      <c r="I137" s="136"/>
      <c r="J137" s="136"/>
      <c r="K137" s="136"/>
      <c r="L137" s="136"/>
      <c r="M137" s="136"/>
      <c r="N137" s="136"/>
      <c r="O137" s="783">
        <f>Result_EquipmentCost_Y6</f>
        <v>0</v>
      </c>
      <c r="P137" s="784"/>
      <c r="Q137" s="784"/>
      <c r="R137" s="785"/>
      <c r="S137" s="136"/>
      <c r="T137" s="783">
        <f>SUM(Result_TravelDomestic_Y6,Result_TravelForeign_Y6)</f>
        <v>0</v>
      </c>
      <c r="U137" s="784"/>
      <c r="V137" s="784"/>
      <c r="W137" s="785"/>
      <c r="X137" s="136"/>
      <c r="Y137" s="783">
        <f>Result_ParticipantCosts_Y6</f>
        <v>0</v>
      </c>
      <c r="Z137" s="784"/>
      <c r="AA137" s="784"/>
      <c r="AB137" s="785"/>
      <c r="AC137" s="136"/>
      <c r="AD137" s="783">
        <f>Result_SubawardCosts_Y6</f>
        <v>0</v>
      </c>
      <c r="AE137" s="784"/>
      <c r="AF137" s="784"/>
      <c r="AG137" s="785"/>
      <c r="AH137" s="136"/>
      <c r="AI137" s="783">
        <f>Result_OtherDirectCosts_Y6</f>
        <v>0</v>
      </c>
      <c r="AJ137" s="784"/>
      <c r="AK137" s="784"/>
      <c r="AL137" s="785"/>
      <c r="AM137" s="136"/>
      <c r="AN137" s="136"/>
      <c r="AO137" s="136"/>
      <c r="AP137" s="775">
        <f>SUM(O137,T137,Y137,AD137,AI137)</f>
        <v>0</v>
      </c>
      <c r="AQ137" s="776"/>
      <c r="AR137" s="776"/>
      <c r="AS137" s="776"/>
      <c r="AT137" s="777"/>
      <c r="AU137" s="136"/>
      <c r="AV137" s="10"/>
    </row>
    <row r="138" spans="2:48" x14ac:dyDescent="0.2">
      <c r="B138" s="10"/>
      <c r="C138" s="136"/>
      <c r="D138" s="136"/>
      <c r="E138" s="136"/>
      <c r="F138" s="136"/>
      <c r="G138" s="136"/>
      <c r="H138" s="136"/>
      <c r="I138" s="136"/>
      <c r="J138" s="136"/>
      <c r="K138" s="136"/>
      <c r="L138" s="136"/>
      <c r="M138" s="136"/>
      <c r="N138" s="136"/>
      <c r="O138" s="136"/>
      <c r="P138" s="136"/>
      <c r="Q138" s="136"/>
      <c r="R138" s="136"/>
      <c r="S138" s="136"/>
      <c r="T138" s="136"/>
      <c r="U138" s="136"/>
      <c r="V138" s="136"/>
      <c r="W138" s="136"/>
      <c r="X138" s="136"/>
      <c r="Y138" s="136"/>
      <c r="Z138" s="136"/>
      <c r="AA138" s="136"/>
      <c r="AB138" s="136"/>
      <c r="AC138" s="136"/>
      <c r="AD138" s="136"/>
      <c r="AE138" s="136"/>
      <c r="AF138" s="136"/>
      <c r="AG138" s="136"/>
      <c r="AH138" s="136"/>
      <c r="AI138" s="136"/>
      <c r="AJ138" s="136"/>
      <c r="AK138" s="136"/>
      <c r="AL138" s="136"/>
      <c r="AM138" s="136"/>
      <c r="AN138" s="136"/>
      <c r="AO138" s="136"/>
      <c r="AP138" s="136"/>
      <c r="AQ138" s="136"/>
      <c r="AR138" s="136"/>
      <c r="AS138" s="136"/>
      <c r="AT138" s="136"/>
      <c r="AU138" s="136"/>
      <c r="AV138" s="10"/>
    </row>
    <row r="139" spans="2:48" x14ac:dyDescent="0.2">
      <c r="B139" s="10"/>
      <c r="C139" s="136"/>
      <c r="D139" s="136"/>
      <c r="E139" s="136"/>
      <c r="F139" s="136" t="s">
        <v>161</v>
      </c>
      <c r="G139" s="136"/>
      <c r="H139" s="136"/>
      <c r="I139" s="136"/>
      <c r="J139" s="136"/>
      <c r="K139" s="136"/>
      <c r="L139" s="155"/>
      <c r="M139" s="155"/>
      <c r="N139" s="155"/>
      <c r="O139" s="155"/>
      <c r="P139" s="155"/>
      <c r="Q139" s="155"/>
      <c r="R139" s="155"/>
      <c r="S139" s="155"/>
      <c r="T139" s="155"/>
      <c r="U139" s="155"/>
      <c r="V139" s="155"/>
      <c r="W139" s="155"/>
      <c r="X139" s="155"/>
      <c r="Y139" s="155"/>
      <c r="Z139" s="155"/>
      <c r="AA139" s="155"/>
      <c r="AB139" s="155"/>
      <c r="AC139" s="155"/>
      <c r="AD139" s="155"/>
      <c r="AE139" s="155"/>
      <c r="AF139" s="155"/>
      <c r="AG139" s="155"/>
      <c r="AH139" s="155"/>
      <c r="AI139" s="155"/>
      <c r="AJ139" s="155"/>
      <c r="AK139" s="155"/>
      <c r="AL139" s="155"/>
      <c r="AM139" s="155"/>
      <c r="AN139" s="155"/>
      <c r="AO139" s="136"/>
      <c r="AP139" s="775">
        <f>SUM(Result_PersonnelCosts_Y6,Result_EquipmentCost_Y6,Result_TravelTotal_Y6,Result_ParticipantCosts_Y6,Result_SubawardCosts_Y6,Result_OtherDirectCosts_Y6)</f>
        <v>0</v>
      </c>
      <c r="AQ139" s="776"/>
      <c r="AR139" s="776"/>
      <c r="AS139" s="776"/>
      <c r="AT139" s="777"/>
      <c r="AU139" s="136"/>
      <c r="AV139" s="10"/>
    </row>
    <row r="140" spans="2:48" x14ac:dyDescent="0.2">
      <c r="B140" s="10"/>
      <c r="C140" s="136"/>
      <c r="D140" s="136"/>
      <c r="E140" s="136"/>
      <c r="F140" s="136"/>
      <c r="G140" s="136"/>
      <c r="H140" s="136"/>
      <c r="I140" s="136"/>
      <c r="J140" s="136"/>
      <c r="K140" s="136"/>
      <c r="L140" s="136"/>
      <c r="M140" s="136"/>
      <c r="N140" s="136"/>
      <c r="O140" s="136"/>
      <c r="P140" s="136"/>
      <c r="Q140" s="136"/>
      <c r="R140" s="136"/>
      <c r="S140" s="136"/>
      <c r="T140" s="136"/>
      <c r="U140" s="136"/>
      <c r="V140" s="136"/>
      <c r="W140" s="136"/>
      <c r="X140" s="136"/>
      <c r="Y140" s="136"/>
      <c r="Z140" s="136"/>
      <c r="AA140" s="136"/>
      <c r="AB140" s="136"/>
      <c r="AC140" s="136"/>
      <c r="AD140" s="136"/>
      <c r="AE140" s="136"/>
      <c r="AF140" s="136"/>
      <c r="AG140" s="136"/>
      <c r="AH140" s="136"/>
      <c r="AI140" s="136"/>
      <c r="AJ140" s="136"/>
      <c r="AK140" s="136"/>
      <c r="AL140" s="136"/>
      <c r="AM140" s="136"/>
      <c r="AN140" s="136"/>
      <c r="AO140" s="136"/>
      <c r="AP140" s="786">
        <f>Result_TotalDirectCosts_Y6 - Result_SubawardCosts_UW_Y6 - IF(Data_Exclude_SalariesWages, Result_SalariesWages_Y6, 0) - IF(Data_Exclude_Fringes, Result_FringeBenefits_Y6, 0) - IF(Data_Exclude_Tuition, Result_TuitionTOTAL_Y6, 0) - IF(Data_Exclude_Equipment, Result_EquipmentCost_Y6, 0) - IF(Data_Exclude_Travel, Result_TravelTotal_Y6, 0) - IF(Data_Exclude_ParticipantCosts, Result_ParticipantCosts_Y6, 0) - IF(Data_Exclude_NonUWSubawards, Result_SubawardCosts_NonUW_Y6, IF(Data_Exclude_NonUWSubawardsExceeding25K, Result_SubawardCosts_NonUW_Y6 - Result_SubawardBase_Y6_TOTAL, 0)) - IF(Data_Exclude_OtherCosts, Result_OtherDirectCosts_Y6 - Result_TuitionTOTAL_Y6, 0)</f>
        <v>0</v>
      </c>
      <c r="AQ140" s="786"/>
      <c r="AR140" s="786"/>
      <c r="AS140" s="136"/>
      <c r="AT140" s="136"/>
      <c r="AU140" s="136"/>
      <c r="AV140" s="10"/>
    </row>
    <row r="141" spans="2:48" x14ac:dyDescent="0.2">
      <c r="B141" s="10"/>
      <c r="C141" s="136"/>
      <c r="D141" s="136"/>
      <c r="E141" s="136"/>
      <c r="F141" s="136" t="s">
        <v>207</v>
      </c>
      <c r="G141" s="136"/>
      <c r="H141" s="136"/>
      <c r="I141" s="136"/>
      <c r="J141" s="160"/>
      <c r="K141" s="155"/>
      <c r="L141" s="155"/>
      <c r="M141" s="155"/>
      <c r="N141" s="155"/>
      <c r="O141" s="155"/>
      <c r="P141" s="155"/>
      <c r="Q141" s="155"/>
      <c r="R141" s="155"/>
      <c r="S141" s="155"/>
      <c r="T141" s="155"/>
      <c r="U141" s="155"/>
      <c r="V141" s="155"/>
      <c r="W141" s="155"/>
      <c r="X141" s="155"/>
      <c r="Y141" s="155"/>
      <c r="Z141" s="155"/>
      <c r="AA141" s="155"/>
      <c r="AB141" s="155"/>
      <c r="AC141" s="155"/>
      <c r="AD141" s="155"/>
      <c r="AE141" s="155"/>
      <c r="AF141" s="155"/>
      <c r="AG141" s="155"/>
      <c r="AH141" s="155"/>
      <c r="AI141" s="155"/>
      <c r="AJ141" s="155"/>
      <c r="AK141" s="155"/>
      <c r="AL141" s="155"/>
      <c r="AM141" s="155"/>
      <c r="AN141" s="155"/>
      <c r="AO141" s="136"/>
      <c r="AP141" s="775">
        <f>CHOOSE('Drop-Down_Options'!E14,0,Result_TotalDirectCosts_Y6 - Result_SubawardCosts_UW_Y6,(Result_TotalDirectCosts_Y6-Result_EquipmentCost_Y6-Result_ParticipantCosts_Y6-Result_TuitionTOTAL_Y6-(Result_SubawardCosts_Y6-Result_SubawardBase_Y6_TOTAL)),AP140)</f>
        <v>0</v>
      </c>
      <c r="AQ141" s="776"/>
      <c r="AR141" s="776"/>
      <c r="AS141" s="776"/>
      <c r="AT141" s="777"/>
      <c r="AU141" s="136"/>
      <c r="AV141" s="10"/>
    </row>
    <row r="142" spans="2:48" x14ac:dyDescent="0.2">
      <c r="B142" s="10"/>
      <c r="C142" s="136"/>
      <c r="D142" s="136"/>
      <c r="E142" s="136"/>
      <c r="F142" s="136"/>
      <c r="G142" s="136"/>
      <c r="H142" s="136"/>
      <c r="I142" s="136"/>
      <c r="J142" s="136"/>
      <c r="K142" s="136"/>
      <c r="L142" s="136"/>
      <c r="M142" s="136"/>
      <c r="N142" s="136"/>
      <c r="O142" s="136"/>
      <c r="P142" s="136"/>
      <c r="Q142" s="136"/>
      <c r="R142" s="136"/>
      <c r="S142" s="136"/>
      <c r="T142" s="136"/>
      <c r="U142" s="136"/>
      <c r="V142" s="136"/>
      <c r="W142" s="136"/>
      <c r="X142" s="136"/>
      <c r="Y142" s="136"/>
      <c r="Z142" s="136"/>
      <c r="AA142" s="136"/>
      <c r="AB142" s="136"/>
      <c r="AC142" s="136"/>
      <c r="AD142" s="136"/>
      <c r="AE142" s="136"/>
      <c r="AF142" s="136"/>
      <c r="AG142" s="136"/>
      <c r="AH142" s="136"/>
      <c r="AI142" s="136"/>
      <c r="AJ142" s="136"/>
      <c r="AK142" s="136"/>
      <c r="AL142" s="136"/>
      <c r="AM142" s="136"/>
      <c r="AN142" s="136"/>
      <c r="AO142" s="136"/>
      <c r="AP142" s="136"/>
      <c r="AQ142" s="136"/>
      <c r="AR142" s="136"/>
      <c r="AS142" s="136"/>
      <c r="AT142" s="136"/>
      <c r="AU142" s="136"/>
      <c r="AV142" s="10"/>
    </row>
    <row r="143" spans="2:48" ht="12.75" customHeight="1" x14ac:dyDescent="0.2">
      <c r="B143" s="10"/>
      <c r="C143" s="136"/>
      <c r="D143" s="136"/>
      <c r="E143" s="136"/>
      <c r="F143" s="136" t="s">
        <v>208</v>
      </c>
      <c r="G143" s="136"/>
      <c r="H143" s="136"/>
      <c r="I143" s="136"/>
      <c r="J143" s="155"/>
      <c r="K143" s="155"/>
      <c r="L143" s="155"/>
      <c r="M143" s="155"/>
      <c r="N143" s="155"/>
      <c r="O143" s="155"/>
      <c r="P143" s="155"/>
      <c r="Q143" s="155"/>
      <c r="R143" s="155"/>
      <c r="S143" s="155"/>
      <c r="T143" s="155"/>
      <c r="U143" s="155"/>
      <c r="V143" s="155"/>
      <c r="W143" s="155"/>
      <c r="X143" s="155"/>
      <c r="Y143" s="155"/>
      <c r="Z143" s="155"/>
      <c r="AA143" s="155"/>
      <c r="AB143" s="155"/>
      <c r="AC143" s="155"/>
      <c r="AD143" s="155"/>
      <c r="AE143" s="155"/>
      <c r="AF143" s="155"/>
      <c r="AG143" s="155"/>
      <c r="AH143" s="155"/>
      <c r="AI143" s="155"/>
      <c r="AJ143" s="155"/>
      <c r="AK143" s="155"/>
      <c r="AL143" s="155"/>
      <c r="AM143" s="155"/>
      <c r="AN143" s="155"/>
      <c r="AO143" s="136"/>
      <c r="AP143" s="775">
        <f>AP141*FA_Rate_Y6</f>
        <v>0</v>
      </c>
      <c r="AQ143" s="776"/>
      <c r="AR143" s="776"/>
      <c r="AS143" s="776"/>
      <c r="AT143" s="777"/>
      <c r="AU143" s="136"/>
      <c r="AV143" s="10"/>
    </row>
    <row r="144" spans="2:48" ht="12.75" customHeight="1" x14ac:dyDescent="0.2">
      <c r="B144" s="10"/>
      <c r="C144" s="136"/>
      <c r="D144" s="136"/>
      <c r="E144" s="136"/>
      <c r="F144" s="136"/>
      <c r="G144" s="136"/>
      <c r="H144" s="136"/>
      <c r="I144" s="136"/>
      <c r="J144" s="136"/>
      <c r="K144" s="136"/>
      <c r="L144" s="136"/>
      <c r="M144" s="136"/>
      <c r="N144" s="136"/>
      <c r="O144" s="136"/>
      <c r="P144" s="136"/>
      <c r="Q144" s="136"/>
      <c r="R144" s="136"/>
      <c r="S144" s="136"/>
      <c r="T144" s="136"/>
      <c r="U144" s="136"/>
      <c r="V144" s="136"/>
      <c r="W144" s="136"/>
      <c r="X144" s="136"/>
      <c r="Y144" s="136"/>
      <c r="Z144" s="136"/>
      <c r="AA144" s="136"/>
      <c r="AB144" s="136"/>
      <c r="AC144" s="136"/>
      <c r="AD144" s="136"/>
      <c r="AE144" s="136"/>
      <c r="AF144" s="136"/>
      <c r="AG144" s="136"/>
      <c r="AH144" s="136"/>
      <c r="AI144" s="136"/>
      <c r="AJ144" s="136"/>
      <c r="AK144" s="136"/>
      <c r="AL144" s="136"/>
      <c r="AM144" s="136"/>
      <c r="AN144" s="136"/>
      <c r="AO144" s="136"/>
      <c r="AP144" s="136"/>
      <c r="AQ144" s="136"/>
      <c r="AR144" s="136"/>
      <c r="AS144" s="136"/>
      <c r="AT144" s="136"/>
      <c r="AU144" s="136"/>
      <c r="AV144" s="10"/>
    </row>
    <row r="145" spans="2:48" ht="12.75" customHeight="1" x14ac:dyDescent="0.2">
      <c r="B145" s="10"/>
      <c r="C145" s="136"/>
      <c r="D145" s="136"/>
      <c r="E145" s="136"/>
      <c r="F145" s="141" t="s">
        <v>335</v>
      </c>
      <c r="G145" s="136"/>
      <c r="H145" s="136"/>
      <c r="I145" s="136"/>
      <c r="J145" s="136"/>
      <c r="K145" s="136"/>
      <c r="L145" s="136"/>
      <c r="M145" s="136"/>
      <c r="N145" s="136"/>
      <c r="O145" s="155"/>
      <c r="P145" s="155"/>
      <c r="Q145" s="155"/>
      <c r="R145" s="155"/>
      <c r="S145" s="155"/>
      <c r="T145" s="155"/>
      <c r="U145" s="155"/>
      <c r="V145" s="155"/>
      <c r="W145" s="155"/>
      <c r="X145" s="155"/>
      <c r="Y145" s="155"/>
      <c r="Z145" s="155"/>
      <c r="AA145" s="155"/>
      <c r="AB145" s="155"/>
      <c r="AC145" s="155"/>
      <c r="AD145" s="155"/>
      <c r="AE145" s="155"/>
      <c r="AF145" s="155"/>
      <c r="AG145" s="155"/>
      <c r="AH145" s="155"/>
      <c r="AI145" s="155"/>
      <c r="AJ145" s="155"/>
      <c r="AK145" s="155"/>
      <c r="AL145" s="155"/>
      <c r="AM145" s="155"/>
      <c r="AN145" s="155"/>
      <c r="AO145" s="136"/>
      <c r="AP145" s="775">
        <f>SUM(Result_TotalDirectCosts_Y6,Result_IndirectCosts_Y6)</f>
        <v>0</v>
      </c>
      <c r="AQ145" s="776"/>
      <c r="AR145" s="776"/>
      <c r="AS145" s="776"/>
      <c r="AT145" s="777"/>
      <c r="AU145" s="136"/>
      <c r="AV145" s="10"/>
    </row>
    <row r="146" spans="2:48" ht="12.75" customHeight="1" thickBot="1" x14ac:dyDescent="0.25">
      <c r="B146" s="10"/>
      <c r="C146" s="136"/>
      <c r="D146" s="136"/>
      <c r="E146" s="136"/>
      <c r="F146" s="136"/>
      <c r="G146" s="136"/>
      <c r="H146" s="136"/>
      <c r="I146" s="136"/>
      <c r="J146" s="136"/>
      <c r="K146" s="136"/>
      <c r="L146" s="136"/>
      <c r="M146" s="136"/>
      <c r="N146" s="136"/>
      <c r="O146" s="136"/>
      <c r="P146" s="136"/>
      <c r="Q146" s="136"/>
      <c r="R146" s="136"/>
      <c r="S146" s="136"/>
      <c r="T146" s="136"/>
      <c r="U146" s="136"/>
      <c r="V146" s="136"/>
      <c r="W146" s="136"/>
      <c r="X146" s="136"/>
      <c r="Y146" s="136"/>
      <c r="Z146" s="136"/>
      <c r="AA146" s="136"/>
      <c r="AB146" s="136"/>
      <c r="AC146" s="136"/>
      <c r="AD146" s="136"/>
      <c r="AE146" s="136"/>
      <c r="AF146" s="136"/>
      <c r="AG146" s="136"/>
      <c r="AH146" s="136"/>
      <c r="AI146" s="136"/>
      <c r="AJ146" s="136"/>
      <c r="AK146" s="136"/>
      <c r="AL146" s="136"/>
      <c r="AM146" s="136"/>
      <c r="AN146" s="136"/>
      <c r="AO146" s="136"/>
      <c r="AP146" s="136"/>
      <c r="AQ146" s="136"/>
      <c r="AR146" s="136"/>
      <c r="AS146" s="136"/>
      <c r="AT146" s="136"/>
      <c r="AU146" s="136"/>
      <c r="AV146" s="10"/>
    </row>
    <row r="147" spans="2:48" ht="5.0999999999999996" customHeight="1" thickBot="1" x14ac:dyDescent="0.25">
      <c r="B147" s="14"/>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5"/>
    </row>
    <row r="150" spans="2:48" ht="30" x14ac:dyDescent="0.4">
      <c r="AB150" s="22"/>
    </row>
    <row r="151" spans="2:48" ht="12.75" customHeight="1" x14ac:dyDescent="0.4">
      <c r="U151" s="22"/>
    </row>
  </sheetData>
  <sheetProtection algorithmName="SHA-512" hashValue="Mhrn5JtEMVtbE5AL5aKflMLlv/cCMW+JGyT9SzraUzRMjlpxbWe3gPgcKeLzmlX/+U1Hs7NfmfznfIZMp6J9zg==" saltValue="3pas7vLG5/G6KoKEJaDDgA==" spinCount="100000" sheet="1" selectLockedCells="1"/>
  <mergeCells count="516">
    <mergeCell ref="F127:L129"/>
    <mergeCell ref="M128:AJ128"/>
    <mergeCell ref="M129:AJ129"/>
    <mergeCell ref="F39:AA39"/>
    <mergeCell ref="F40:AA40"/>
    <mergeCell ref="F38:AA38"/>
    <mergeCell ref="AQ36:AT36"/>
    <mergeCell ref="AQ37:AT37"/>
    <mergeCell ref="AQ38:AT38"/>
    <mergeCell ref="AQ39:AT39"/>
    <mergeCell ref="AQ40:AT40"/>
    <mergeCell ref="AO36:AP36"/>
    <mergeCell ref="AO37:AP37"/>
    <mergeCell ref="AO38:AP38"/>
    <mergeCell ref="AO39:AP39"/>
    <mergeCell ref="AO40:AP40"/>
    <mergeCell ref="AM40:AN40"/>
    <mergeCell ref="AI39:AL39"/>
    <mergeCell ref="AI38:AL38"/>
    <mergeCell ref="AF37:AH37"/>
    <mergeCell ref="AF38:AH38"/>
    <mergeCell ref="AF39:AH39"/>
    <mergeCell ref="AF40:AH40"/>
    <mergeCell ref="AI40:AL40"/>
    <mergeCell ref="AI37:AL37"/>
    <mergeCell ref="F36:AA36"/>
    <mergeCell ref="F37:AA37"/>
    <mergeCell ref="AR3:AU3"/>
    <mergeCell ref="AP139:AT139"/>
    <mergeCell ref="AP140:AR140"/>
    <mergeCell ref="AQ35:AT35"/>
    <mergeCell ref="AQ42:AT42"/>
    <mergeCell ref="AQ30:AT30"/>
    <mergeCell ref="AQ32:AT32"/>
    <mergeCell ref="AQ29:AT29"/>
    <mergeCell ref="AQ27:AT27"/>
    <mergeCell ref="AQ24:AT24"/>
    <mergeCell ref="AQ23:AT23"/>
    <mergeCell ref="AQ21:AT21"/>
    <mergeCell ref="AQ20:AT20"/>
    <mergeCell ref="AQ18:AT18"/>
    <mergeCell ref="AQ17:AT17"/>
    <mergeCell ref="AP100:AT100"/>
    <mergeCell ref="AP86:AT86"/>
    <mergeCell ref="AP87:AT87"/>
    <mergeCell ref="AP66:AT66"/>
    <mergeCell ref="AO52:AP52"/>
    <mergeCell ref="AQ52:AT52"/>
    <mergeCell ref="AO45:AP45"/>
    <mergeCell ref="AQ45:AT45"/>
    <mergeCell ref="AQ22:AT22"/>
    <mergeCell ref="M127:AJ127"/>
    <mergeCell ref="F125:L125"/>
    <mergeCell ref="AM37:AN37"/>
    <mergeCell ref="AM38:AN38"/>
    <mergeCell ref="AI36:AL36"/>
    <mergeCell ref="AM39:AN39"/>
    <mergeCell ref="M125:AJ125"/>
    <mergeCell ref="AK125:AN125"/>
    <mergeCell ref="F126:L126"/>
    <mergeCell ref="M126:AJ126"/>
    <mergeCell ref="AK126:AN126"/>
    <mergeCell ref="F123:L123"/>
    <mergeCell ref="M123:AJ123"/>
    <mergeCell ref="AK123:AN123"/>
    <mergeCell ref="F124:L124"/>
    <mergeCell ref="F118:L118"/>
    <mergeCell ref="M118:AJ118"/>
    <mergeCell ref="AK118:AN118"/>
    <mergeCell ref="M119:AJ119"/>
    <mergeCell ref="AK119:AN119"/>
    <mergeCell ref="AK120:AN120"/>
    <mergeCell ref="AP141:AT141"/>
    <mergeCell ref="AP143:AT143"/>
    <mergeCell ref="AP137:AT137"/>
    <mergeCell ref="AP134:AT134"/>
    <mergeCell ref="AP130:AT130"/>
    <mergeCell ref="AO46:AP46"/>
    <mergeCell ref="AQ46:AT46"/>
    <mergeCell ref="AO47:AP47"/>
    <mergeCell ref="AQ47:AT47"/>
    <mergeCell ref="AO48:AP48"/>
    <mergeCell ref="AQ48:AT48"/>
    <mergeCell ref="AP145:AT145"/>
    <mergeCell ref="AO49:AP49"/>
    <mergeCell ref="AQ49:AT49"/>
    <mergeCell ref="AO50:AP50"/>
    <mergeCell ref="AQ50:AT50"/>
    <mergeCell ref="O137:R137"/>
    <mergeCell ref="T137:W137"/>
    <mergeCell ref="Y137:AB137"/>
    <mergeCell ref="AD137:AG137"/>
    <mergeCell ref="AI137:AL137"/>
    <mergeCell ref="O136:R136"/>
    <mergeCell ref="T136:W136"/>
    <mergeCell ref="Y136:AB136"/>
    <mergeCell ref="AD136:AG136"/>
    <mergeCell ref="AI136:AL136"/>
    <mergeCell ref="AK129:AN129"/>
    <mergeCell ref="O134:R134"/>
    <mergeCell ref="T134:W134"/>
    <mergeCell ref="O133:R133"/>
    <mergeCell ref="T133:W133"/>
    <mergeCell ref="AK127:AN127"/>
    <mergeCell ref="AK128:AN128"/>
    <mergeCell ref="M124:AJ124"/>
    <mergeCell ref="AK124:AN124"/>
    <mergeCell ref="AK121:AN121"/>
    <mergeCell ref="AK122:AN122"/>
    <mergeCell ref="M120:AJ120"/>
    <mergeCell ref="M121:AJ121"/>
    <mergeCell ref="M122:AJ122"/>
    <mergeCell ref="F119:L122"/>
    <mergeCell ref="F113:AJ113"/>
    <mergeCell ref="AK113:AN113"/>
    <mergeCell ref="AP114:AT114"/>
    <mergeCell ref="F116:AJ116"/>
    <mergeCell ref="AK116:AN116"/>
    <mergeCell ref="F117:L117"/>
    <mergeCell ref="M117:AJ117"/>
    <mergeCell ref="AK117:AN117"/>
    <mergeCell ref="F110:AJ110"/>
    <mergeCell ref="AK110:AN110"/>
    <mergeCell ref="F111:AJ111"/>
    <mergeCell ref="AK111:AN111"/>
    <mergeCell ref="F112:AJ112"/>
    <mergeCell ref="AK112:AN112"/>
    <mergeCell ref="F107:AF107"/>
    <mergeCell ref="AG107:AJ107"/>
    <mergeCell ref="AK107:AN107"/>
    <mergeCell ref="F108:AJ108"/>
    <mergeCell ref="AK108:AN108"/>
    <mergeCell ref="F109:AJ109"/>
    <mergeCell ref="AK109:AN109"/>
    <mergeCell ref="F105:AF105"/>
    <mergeCell ref="AG105:AJ105"/>
    <mergeCell ref="AK105:AN105"/>
    <mergeCell ref="F106:AF106"/>
    <mergeCell ref="AG106:AJ106"/>
    <mergeCell ref="AK106:AN106"/>
    <mergeCell ref="F103:AF103"/>
    <mergeCell ref="AG103:AJ103"/>
    <mergeCell ref="AK103:AN103"/>
    <mergeCell ref="F104:AF104"/>
    <mergeCell ref="AG104:AJ104"/>
    <mergeCell ref="AK104:AN104"/>
    <mergeCell ref="AK98:AN98"/>
    <mergeCell ref="AK99:AN99"/>
    <mergeCell ref="F102:AF102"/>
    <mergeCell ref="AG102:AJ102"/>
    <mergeCell ref="AK102:AN102"/>
    <mergeCell ref="F92:L99"/>
    <mergeCell ref="M93:AJ93"/>
    <mergeCell ref="M94:AJ94"/>
    <mergeCell ref="M95:AJ95"/>
    <mergeCell ref="M96:AJ96"/>
    <mergeCell ref="M97:AJ97"/>
    <mergeCell ref="M98:AJ98"/>
    <mergeCell ref="M99:AJ99"/>
    <mergeCell ref="AK95:AN95"/>
    <mergeCell ref="AK96:AN96"/>
    <mergeCell ref="AK97:AN97"/>
    <mergeCell ref="AK92:AN92"/>
    <mergeCell ref="AK93:AN93"/>
    <mergeCell ref="AK94:AN94"/>
    <mergeCell ref="M92:AJ92"/>
    <mergeCell ref="F89:AJ89"/>
    <mergeCell ref="AK89:AN89"/>
    <mergeCell ref="AK90:AN90"/>
    <mergeCell ref="AK91:AN91"/>
    <mergeCell ref="F90:L90"/>
    <mergeCell ref="F91:L91"/>
    <mergeCell ref="M90:AJ90"/>
    <mergeCell ref="M91:AJ91"/>
    <mergeCell ref="F84:AJ84"/>
    <mergeCell ref="AK84:AN84"/>
    <mergeCell ref="F85:AJ85"/>
    <mergeCell ref="AK85:AN85"/>
    <mergeCell ref="F81:AJ81"/>
    <mergeCell ref="AK81:AN81"/>
    <mergeCell ref="F82:AJ82"/>
    <mergeCell ref="AK82:AN82"/>
    <mergeCell ref="F83:AJ83"/>
    <mergeCell ref="AK83:AN83"/>
    <mergeCell ref="F78:AJ78"/>
    <mergeCell ref="AK78:AN78"/>
    <mergeCell ref="F79:AJ79"/>
    <mergeCell ref="AK79:AN79"/>
    <mergeCell ref="F80:AJ80"/>
    <mergeCell ref="AK80:AN80"/>
    <mergeCell ref="F75:AJ75"/>
    <mergeCell ref="AK75:AN75"/>
    <mergeCell ref="F76:AJ76"/>
    <mergeCell ref="AK76:AN76"/>
    <mergeCell ref="F77:AJ77"/>
    <mergeCell ref="AK77:AN77"/>
    <mergeCell ref="F72:AJ72"/>
    <mergeCell ref="AK72:AN72"/>
    <mergeCell ref="F73:AJ73"/>
    <mergeCell ref="AK73:AN73"/>
    <mergeCell ref="F74:AJ74"/>
    <mergeCell ref="AK74:AN74"/>
    <mergeCell ref="F69:AJ69"/>
    <mergeCell ref="AK69:AN69"/>
    <mergeCell ref="F70:AJ70"/>
    <mergeCell ref="AK70:AN70"/>
    <mergeCell ref="F71:AJ71"/>
    <mergeCell ref="AK71:AN71"/>
    <mergeCell ref="F64:AJ64"/>
    <mergeCell ref="AK64:AN64"/>
    <mergeCell ref="F65:AJ65"/>
    <mergeCell ref="AK65:AN65"/>
    <mergeCell ref="F68:AJ68"/>
    <mergeCell ref="AK68:AN68"/>
    <mergeCell ref="F61:AJ61"/>
    <mergeCell ref="AK61:AN61"/>
    <mergeCell ref="F62:AJ62"/>
    <mergeCell ref="AK62:AN62"/>
    <mergeCell ref="F63:AJ63"/>
    <mergeCell ref="AK63:AN63"/>
    <mergeCell ref="F58:AJ58"/>
    <mergeCell ref="AK58:AN58"/>
    <mergeCell ref="F59:AJ59"/>
    <mergeCell ref="AK59:AN59"/>
    <mergeCell ref="F60:AJ60"/>
    <mergeCell ref="AK60:AN60"/>
    <mergeCell ref="F56:AJ56"/>
    <mergeCell ref="AK56:AN56"/>
    <mergeCell ref="F57:AJ57"/>
    <mergeCell ref="AK57:AN57"/>
    <mergeCell ref="AI50:AL50"/>
    <mergeCell ref="AM50:AN50"/>
    <mergeCell ref="AI52:AL52"/>
    <mergeCell ref="AM52:AN52"/>
    <mergeCell ref="F50:Q50"/>
    <mergeCell ref="R50:T50"/>
    <mergeCell ref="U50:W50"/>
    <mergeCell ref="AG50:AH50"/>
    <mergeCell ref="F49:Q49"/>
    <mergeCell ref="R49:T49"/>
    <mergeCell ref="U49:W49"/>
    <mergeCell ref="AG49:AH49"/>
    <mergeCell ref="F55:AJ55"/>
    <mergeCell ref="AI49:AL49"/>
    <mergeCell ref="AM49:AN49"/>
    <mergeCell ref="U48:W48"/>
    <mergeCell ref="AG48:AH48"/>
    <mergeCell ref="AI48:AL48"/>
    <mergeCell ref="AM48:AN48"/>
    <mergeCell ref="AK55:AN55"/>
    <mergeCell ref="F47:Q47"/>
    <mergeCell ref="R47:T47"/>
    <mergeCell ref="U47:W47"/>
    <mergeCell ref="AG47:AH47"/>
    <mergeCell ref="AI47:AL47"/>
    <mergeCell ref="AM47:AN47"/>
    <mergeCell ref="F48:Q48"/>
    <mergeCell ref="R48:T48"/>
    <mergeCell ref="F46:Q46"/>
    <mergeCell ref="R46:T46"/>
    <mergeCell ref="U46:W46"/>
    <mergeCell ref="AG46:AH46"/>
    <mergeCell ref="AI46:AL46"/>
    <mergeCell ref="AM46:AN46"/>
    <mergeCell ref="F45:Q45"/>
    <mergeCell ref="R45:T45"/>
    <mergeCell ref="U45:W45"/>
    <mergeCell ref="AG45:AH45"/>
    <mergeCell ref="AI45:AL45"/>
    <mergeCell ref="AM45:AN45"/>
    <mergeCell ref="AF42:AH42"/>
    <mergeCell ref="AI42:AL42"/>
    <mergeCell ref="AM42:AN42"/>
    <mergeCell ref="AO42:AP42"/>
    <mergeCell ref="V5:AF5"/>
    <mergeCell ref="AI35:AL35"/>
    <mergeCell ref="AM35:AN35"/>
    <mergeCell ref="AO35:AP35"/>
    <mergeCell ref="AF36:AH36"/>
    <mergeCell ref="AF35:AH35"/>
    <mergeCell ref="F35:AA35"/>
    <mergeCell ref="AG30:AH30"/>
    <mergeCell ref="AI30:AL30"/>
    <mergeCell ref="AM30:AN30"/>
    <mergeCell ref="F30:K30"/>
    <mergeCell ref="L30:N30"/>
    <mergeCell ref="O30:T30"/>
    <mergeCell ref="U30:X30"/>
    <mergeCell ref="AO30:AP30"/>
    <mergeCell ref="AI32:AL32"/>
    <mergeCell ref="AO32:AP32"/>
    <mergeCell ref="AI29:AL29"/>
    <mergeCell ref="AM29:AN29"/>
    <mergeCell ref="AO29:AP29"/>
    <mergeCell ref="AB30:AC30"/>
    <mergeCell ref="AD30:AF30"/>
    <mergeCell ref="AM36:AN36"/>
    <mergeCell ref="AO28:AP28"/>
    <mergeCell ref="AQ28:AT28"/>
    <mergeCell ref="F29:K29"/>
    <mergeCell ref="L29:N29"/>
    <mergeCell ref="O29:T29"/>
    <mergeCell ref="U29:X29"/>
    <mergeCell ref="AB29:AC29"/>
    <mergeCell ref="AD29:AF29"/>
    <mergeCell ref="AG29:AH29"/>
    <mergeCell ref="F28:K28"/>
    <mergeCell ref="L28:N28"/>
    <mergeCell ref="O28:T28"/>
    <mergeCell ref="U28:X28"/>
    <mergeCell ref="AB28:AC28"/>
    <mergeCell ref="AD28:AF28"/>
    <mergeCell ref="AG28:AH28"/>
    <mergeCell ref="AI28:AL28"/>
    <mergeCell ref="AB35:AD35"/>
    <mergeCell ref="AB36:AD36"/>
    <mergeCell ref="AD27:AF27"/>
    <mergeCell ref="AG27:AH27"/>
    <mergeCell ref="AI27:AL27"/>
    <mergeCell ref="AM27:AN27"/>
    <mergeCell ref="F27:K27"/>
    <mergeCell ref="L27:N27"/>
    <mergeCell ref="O27:T27"/>
    <mergeCell ref="U27:X27"/>
    <mergeCell ref="AM28:AN28"/>
    <mergeCell ref="AM25:AN25"/>
    <mergeCell ref="AO25:AP25"/>
    <mergeCell ref="AO27:AP27"/>
    <mergeCell ref="AG26:AH26"/>
    <mergeCell ref="AI26:AL26"/>
    <mergeCell ref="AM26:AN26"/>
    <mergeCell ref="AQ25:AT25"/>
    <mergeCell ref="F26:K26"/>
    <mergeCell ref="L26:N26"/>
    <mergeCell ref="O26:T26"/>
    <mergeCell ref="U26:X26"/>
    <mergeCell ref="AB26:AC26"/>
    <mergeCell ref="AD26:AF26"/>
    <mergeCell ref="AO26:AP26"/>
    <mergeCell ref="AQ26:AT26"/>
    <mergeCell ref="F25:K25"/>
    <mergeCell ref="L25:N25"/>
    <mergeCell ref="O25:T25"/>
    <mergeCell ref="U25:X25"/>
    <mergeCell ref="AB25:AC25"/>
    <mergeCell ref="AD25:AF25"/>
    <mergeCell ref="AG25:AH25"/>
    <mergeCell ref="AI25:AL25"/>
    <mergeCell ref="AB27:AC27"/>
    <mergeCell ref="AM21:AN21"/>
    <mergeCell ref="AO21:AP21"/>
    <mergeCell ref="F23:K23"/>
    <mergeCell ref="L23:N23"/>
    <mergeCell ref="O23:T23"/>
    <mergeCell ref="U23:X23"/>
    <mergeCell ref="AB23:AC23"/>
    <mergeCell ref="AD23:AF23"/>
    <mergeCell ref="F22:K22"/>
    <mergeCell ref="L22:N22"/>
    <mergeCell ref="O22:T22"/>
    <mergeCell ref="U22:X22"/>
    <mergeCell ref="AB22:AC22"/>
    <mergeCell ref="AD22:AF22"/>
    <mergeCell ref="F21:K21"/>
    <mergeCell ref="L21:N21"/>
    <mergeCell ref="O21:T21"/>
    <mergeCell ref="U21:X21"/>
    <mergeCell ref="AB21:AC21"/>
    <mergeCell ref="AD21:AF21"/>
    <mergeCell ref="AG21:AH21"/>
    <mergeCell ref="AG22:AH22"/>
    <mergeCell ref="AI22:AL22"/>
    <mergeCell ref="AI21:AL21"/>
    <mergeCell ref="F24:K24"/>
    <mergeCell ref="L24:N24"/>
    <mergeCell ref="O24:T24"/>
    <mergeCell ref="U24:X24"/>
    <mergeCell ref="AM22:AN22"/>
    <mergeCell ref="AO22:AP22"/>
    <mergeCell ref="AB24:AC24"/>
    <mergeCell ref="AD24:AF24"/>
    <mergeCell ref="AG24:AH24"/>
    <mergeCell ref="AI24:AL24"/>
    <mergeCell ref="AM24:AN24"/>
    <mergeCell ref="AO24:AP24"/>
    <mergeCell ref="AG23:AH23"/>
    <mergeCell ref="AI23:AL23"/>
    <mergeCell ref="AM23:AN23"/>
    <mergeCell ref="AO23:AP23"/>
    <mergeCell ref="AM19:AN19"/>
    <mergeCell ref="AO19:AP19"/>
    <mergeCell ref="AQ19:AT19"/>
    <mergeCell ref="F20:K20"/>
    <mergeCell ref="L20:N20"/>
    <mergeCell ref="O20:T20"/>
    <mergeCell ref="U20:X20"/>
    <mergeCell ref="AB20:AC20"/>
    <mergeCell ref="AD20:AF20"/>
    <mergeCell ref="F19:K19"/>
    <mergeCell ref="L19:N19"/>
    <mergeCell ref="O19:T19"/>
    <mergeCell ref="U19:X19"/>
    <mergeCell ref="AB19:AC19"/>
    <mergeCell ref="AD19:AF19"/>
    <mergeCell ref="AG19:AH19"/>
    <mergeCell ref="AI19:AL19"/>
    <mergeCell ref="AG20:AH20"/>
    <mergeCell ref="AI20:AL20"/>
    <mergeCell ref="AM20:AN20"/>
    <mergeCell ref="AO20:AP20"/>
    <mergeCell ref="F18:K18"/>
    <mergeCell ref="L18:N18"/>
    <mergeCell ref="O18:T18"/>
    <mergeCell ref="U18:X18"/>
    <mergeCell ref="AM16:AN16"/>
    <mergeCell ref="AO16:AP16"/>
    <mergeCell ref="AQ16:AT16"/>
    <mergeCell ref="F17:K17"/>
    <mergeCell ref="L17:N17"/>
    <mergeCell ref="O17:T17"/>
    <mergeCell ref="U17:X17"/>
    <mergeCell ref="AB17:AC17"/>
    <mergeCell ref="AD17:AF17"/>
    <mergeCell ref="AB18:AC18"/>
    <mergeCell ref="AD18:AF18"/>
    <mergeCell ref="AG18:AH18"/>
    <mergeCell ref="AI18:AL18"/>
    <mergeCell ref="AM18:AN18"/>
    <mergeCell ref="AO18:AP18"/>
    <mergeCell ref="AG17:AH17"/>
    <mergeCell ref="AI17:AL17"/>
    <mergeCell ref="AM17:AN17"/>
    <mergeCell ref="AO17:AP17"/>
    <mergeCell ref="AO14:AP14"/>
    <mergeCell ref="AQ14:AT14"/>
    <mergeCell ref="F15:K15"/>
    <mergeCell ref="L15:N15"/>
    <mergeCell ref="O15:T15"/>
    <mergeCell ref="U15:X15"/>
    <mergeCell ref="AQ15:AT15"/>
    <mergeCell ref="F16:K16"/>
    <mergeCell ref="L16:N16"/>
    <mergeCell ref="O16:T16"/>
    <mergeCell ref="U16:X16"/>
    <mergeCell ref="AB16:AC16"/>
    <mergeCell ref="AD16:AF16"/>
    <mergeCell ref="AG16:AH16"/>
    <mergeCell ref="AI16:AL16"/>
    <mergeCell ref="AB15:AC15"/>
    <mergeCell ref="AD15:AF15"/>
    <mergeCell ref="AG15:AH15"/>
    <mergeCell ref="AI15:AL15"/>
    <mergeCell ref="AM15:AN15"/>
    <mergeCell ref="AO15:AP15"/>
    <mergeCell ref="F14:K14"/>
    <mergeCell ref="L14:N14"/>
    <mergeCell ref="AG14:AH14"/>
    <mergeCell ref="AQ12:AT12"/>
    <mergeCell ref="F13:K13"/>
    <mergeCell ref="L13:N13"/>
    <mergeCell ref="O13:T13"/>
    <mergeCell ref="U13:X13"/>
    <mergeCell ref="AB13:AC13"/>
    <mergeCell ref="F12:K12"/>
    <mergeCell ref="L12:N12"/>
    <mergeCell ref="O12:T12"/>
    <mergeCell ref="U12:X12"/>
    <mergeCell ref="AQ13:AT13"/>
    <mergeCell ref="F11:K11"/>
    <mergeCell ref="L11:N11"/>
    <mergeCell ref="AM12:AN12"/>
    <mergeCell ref="AO12:AP12"/>
    <mergeCell ref="C4:AU4"/>
    <mergeCell ref="F10:K10"/>
    <mergeCell ref="L10:N10"/>
    <mergeCell ref="O10:T10"/>
    <mergeCell ref="U10:X10"/>
    <mergeCell ref="Y10:AA10"/>
    <mergeCell ref="AB10:AC10"/>
    <mergeCell ref="AD10:AF10"/>
    <mergeCell ref="AG10:AH10"/>
    <mergeCell ref="AI10:AL10"/>
    <mergeCell ref="AG5:AT6"/>
    <mergeCell ref="V6:AF6"/>
    <mergeCell ref="O11:T11"/>
    <mergeCell ref="U11:X11"/>
    <mergeCell ref="AB11:AC11"/>
    <mergeCell ref="AD11:AF11"/>
    <mergeCell ref="AQ11:AT11"/>
    <mergeCell ref="AQ10:AT10"/>
    <mergeCell ref="AM11:AN11"/>
    <mergeCell ref="AO11:AP11"/>
    <mergeCell ref="AB37:AD37"/>
    <mergeCell ref="AB38:AD38"/>
    <mergeCell ref="AB39:AD39"/>
    <mergeCell ref="AB40:AD40"/>
    <mergeCell ref="R8:AT9"/>
    <mergeCell ref="AM10:AN10"/>
    <mergeCell ref="AO10:AP10"/>
    <mergeCell ref="AD13:AF13"/>
    <mergeCell ref="AG13:AH13"/>
    <mergeCell ref="AI13:AL13"/>
    <mergeCell ref="AB12:AC12"/>
    <mergeCell ref="AD12:AF12"/>
    <mergeCell ref="AG12:AH12"/>
    <mergeCell ref="AI12:AL12"/>
    <mergeCell ref="AG11:AH11"/>
    <mergeCell ref="AI11:AL11"/>
    <mergeCell ref="AM13:AN13"/>
    <mergeCell ref="AO13:AP13"/>
    <mergeCell ref="O14:T14"/>
    <mergeCell ref="U14:X14"/>
    <mergeCell ref="AB14:AC14"/>
    <mergeCell ref="AD14:AF14"/>
    <mergeCell ref="AI14:AL14"/>
    <mergeCell ref="AM14:AN14"/>
  </mergeCells>
  <conditionalFormatting sqref="F11:F30">
    <cfRule type="expression" dxfId="39" priority="14" stopIfTrue="1">
      <formula>F11=0</formula>
    </cfRule>
  </conditionalFormatting>
  <conditionalFormatting sqref="F103:F107 AG103:AJ107 F109:AJ113">
    <cfRule type="cellIs" dxfId="38" priority="13" stopIfTrue="1" operator="equal">
      <formula>0</formula>
    </cfRule>
  </conditionalFormatting>
  <conditionalFormatting sqref="R8:AT9">
    <cfRule type="expression" dxfId="37" priority="2">
      <formula>SUM($AA$11:$AA$30)&gt;0</formula>
    </cfRule>
  </conditionalFormatting>
  <conditionalFormatting sqref="U6">
    <cfRule type="cellIs" dxfId="36" priority="5" stopIfTrue="1" operator="equal">
      <formula>0</formula>
    </cfRule>
  </conditionalFormatting>
  <conditionalFormatting sqref="U11:X30">
    <cfRule type="expression" dxfId="35" priority="1">
      <formula>$AA11</formula>
    </cfRule>
  </conditionalFormatting>
  <conditionalFormatting sqref="V5:AT6">
    <cfRule type="cellIs" dxfId="34" priority="4" stopIfTrue="1" operator="lessThanOrEqual">
      <formula>0</formula>
    </cfRule>
  </conditionalFormatting>
  <conditionalFormatting sqref="AB11:AC30">
    <cfRule type="expression" dxfId="33" priority="21" stopIfTrue="1">
      <formula>OR(AND($Y11=3,$AB11&gt;3),AND($Y11=2,$AB11&gt;9),AND($Y11=4,$AB11&gt;12))</formula>
    </cfRule>
  </conditionalFormatting>
  <conditionalFormatting sqref="AD11:AF30">
    <cfRule type="expression" dxfId="32" priority="8" stopIfTrue="1">
      <formula>$AD11&gt;100%</formula>
    </cfRule>
  </conditionalFormatting>
  <conditionalFormatting sqref="AF36:AF40 AI36:AI40 AM36:AM40 AO36:AO40 AQ36:AQ40">
    <cfRule type="expression" dxfId="31" priority="36" stopIfTrue="1">
      <formula>$AB36=""</formula>
    </cfRule>
  </conditionalFormatting>
  <conditionalFormatting sqref="AG11:AT30">
    <cfRule type="expression" dxfId="30" priority="15" stopIfTrue="1">
      <formula>OR($U11="",$AB11="",$AD11="")</formula>
    </cfRule>
  </conditionalFormatting>
  <conditionalFormatting sqref="AG46:AT50">
    <cfRule type="expression" dxfId="29" priority="10" stopIfTrue="1">
      <formula>$U46=""</formula>
    </cfRule>
  </conditionalFormatting>
  <dataValidations count="5">
    <dataValidation type="decimal" operator="greaterThanOrEqual" allowBlank="1" showErrorMessage="1" errorTitle="Invalid Month Input" error="The number of months must be a decimal value greater than or equal to zero.  Entering half-months is acceptable.  For one-and-one-half months enter 1.5.  Click RETRY to change your entry, or CANCEL to undo your changes." sqref="AB11:AC30" xr:uid="{00000000-0002-0000-0700-000000000000}">
      <formula1>0</formula1>
    </dataValidation>
    <dataValidation type="decimal" operator="greaterThanOrEqual" allowBlank="1" showErrorMessage="1" errorTitle="Invalid Number Input" error="You must enter a number into this cell with a value of zero or higher. Click RETRY to change your entry, or CANCEL to undo your changes." sqref="AK126:AN129 R46:W50 AK56:AN65 AK69:AN76 AK78:AN85 AK90:AN99 AK103:AN107 AK109:AN113 AK117:AN124" xr:uid="{00000000-0002-0000-0700-000001000000}">
      <formula1>0</formula1>
    </dataValidation>
    <dataValidation type="decimal" allowBlank="1" showErrorMessage="1" errorTitle="Invalid % Effort Input" error="Percent Effort must be an decimal value greater than or equal to zero.  Click RETRY to change your entry, or CANCEL to undo your changes." sqref="AD11:AF30" xr:uid="{00000000-0002-0000-0700-000002000000}">
      <formula1>0</formula1>
      <formula2>5</formula2>
    </dataValidation>
    <dataValidation type="decimal" operator="greaterThanOrEqual" allowBlank="1" showErrorMessage="1" errorTitle="Invalid Number Input" error="You must enter a decimal number into this cell with a value of 0.25 or higher. Click RETRY to change your entry, or CANCEL to undo your changes." sqref="AB36:AD40" xr:uid="{00000000-0002-0000-0700-000003000000}">
      <formula1>0.25</formula1>
    </dataValidation>
    <dataValidation type="whole" allowBlank="1" showErrorMessage="1" errorTitle="Data Entry Prohibited" error="Do not enter data direclty into this cell.  The value of this cell is controlled by the &quot;Period&quot; drop-down." sqref="Y11:Y30" xr:uid="{00000000-0002-0000-0700-000004000000}">
      <formula1>0</formula1>
      <formula2>4</formula2>
    </dataValidation>
  </dataValidations>
  <printOptions horizontalCentered="1"/>
  <pageMargins left="0.25" right="0.25" top="0.75" bottom="0.75" header="0.3" footer="0.3"/>
  <pageSetup scale="56" fitToHeight="0" orientation="portrait" r:id="rId1"/>
  <headerFooter>
    <oddFooter>Page &amp;P of &amp;N</oddFooter>
  </headerFooter>
  <rowBreaks count="1" manualBreakCount="1">
    <brk id="67" min="1" max="47" man="1"/>
  </rowBreaks>
  <ignoredErrors>
    <ignoredError sqref="F11:K30" formulaRange="1"/>
    <ignoredError sqref="D11:E30 E46:E50 E56:E65 E69:E76 E78:E85 E90:E99 E109:E113 E103:E107 E36:E40 E117:E129" numberStoredAsText="1"/>
    <ignoredError sqref="L11:T3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Drop Down 1">
              <controlPr defaultSize="0" autoLine="0" autoPict="0">
                <anchor moveWithCells="1">
                  <from>
                    <xdr:col>24</xdr:col>
                    <xdr:colOff>28575</xdr:colOff>
                    <xdr:row>10</xdr:row>
                    <xdr:rowOff>28575</xdr:rowOff>
                  </from>
                  <to>
                    <xdr:col>26</xdr:col>
                    <xdr:colOff>257175</xdr:colOff>
                    <xdr:row>10</xdr:row>
                    <xdr:rowOff>219075</xdr:rowOff>
                  </to>
                </anchor>
              </controlPr>
            </control>
          </mc:Choice>
        </mc:AlternateContent>
        <mc:AlternateContent xmlns:mc="http://schemas.openxmlformats.org/markup-compatibility/2006">
          <mc:Choice Requires="x14">
            <control shapeId="13314" r:id="rId5" name="Drop Down 2">
              <controlPr defaultSize="0" autoLine="0" autoPict="0">
                <anchor moveWithCells="1">
                  <from>
                    <xdr:col>24</xdr:col>
                    <xdr:colOff>28575</xdr:colOff>
                    <xdr:row>11</xdr:row>
                    <xdr:rowOff>28575</xdr:rowOff>
                  </from>
                  <to>
                    <xdr:col>26</xdr:col>
                    <xdr:colOff>257175</xdr:colOff>
                    <xdr:row>11</xdr:row>
                    <xdr:rowOff>219075</xdr:rowOff>
                  </to>
                </anchor>
              </controlPr>
            </control>
          </mc:Choice>
        </mc:AlternateContent>
        <mc:AlternateContent xmlns:mc="http://schemas.openxmlformats.org/markup-compatibility/2006">
          <mc:Choice Requires="x14">
            <control shapeId="13315" r:id="rId6" name="Drop Down 3">
              <controlPr defaultSize="0" autoLine="0" autoPict="0">
                <anchor moveWithCells="1">
                  <from>
                    <xdr:col>24</xdr:col>
                    <xdr:colOff>28575</xdr:colOff>
                    <xdr:row>12</xdr:row>
                    <xdr:rowOff>28575</xdr:rowOff>
                  </from>
                  <to>
                    <xdr:col>26</xdr:col>
                    <xdr:colOff>257175</xdr:colOff>
                    <xdr:row>12</xdr:row>
                    <xdr:rowOff>219075</xdr:rowOff>
                  </to>
                </anchor>
              </controlPr>
            </control>
          </mc:Choice>
        </mc:AlternateContent>
        <mc:AlternateContent xmlns:mc="http://schemas.openxmlformats.org/markup-compatibility/2006">
          <mc:Choice Requires="x14">
            <control shapeId="13316" r:id="rId7" name="Drop Down 4">
              <controlPr defaultSize="0" autoLine="0" autoPict="0">
                <anchor moveWithCells="1">
                  <from>
                    <xdr:col>24</xdr:col>
                    <xdr:colOff>28575</xdr:colOff>
                    <xdr:row>13</xdr:row>
                    <xdr:rowOff>28575</xdr:rowOff>
                  </from>
                  <to>
                    <xdr:col>26</xdr:col>
                    <xdr:colOff>257175</xdr:colOff>
                    <xdr:row>13</xdr:row>
                    <xdr:rowOff>219075</xdr:rowOff>
                  </to>
                </anchor>
              </controlPr>
            </control>
          </mc:Choice>
        </mc:AlternateContent>
        <mc:AlternateContent xmlns:mc="http://schemas.openxmlformats.org/markup-compatibility/2006">
          <mc:Choice Requires="x14">
            <control shapeId="13317" r:id="rId8" name="Drop Down 5">
              <controlPr defaultSize="0" autoLine="0" autoPict="0">
                <anchor moveWithCells="1">
                  <from>
                    <xdr:col>24</xdr:col>
                    <xdr:colOff>28575</xdr:colOff>
                    <xdr:row>14</xdr:row>
                    <xdr:rowOff>28575</xdr:rowOff>
                  </from>
                  <to>
                    <xdr:col>26</xdr:col>
                    <xdr:colOff>257175</xdr:colOff>
                    <xdr:row>14</xdr:row>
                    <xdr:rowOff>219075</xdr:rowOff>
                  </to>
                </anchor>
              </controlPr>
            </control>
          </mc:Choice>
        </mc:AlternateContent>
        <mc:AlternateContent xmlns:mc="http://schemas.openxmlformats.org/markup-compatibility/2006">
          <mc:Choice Requires="x14">
            <control shapeId="13318" r:id="rId9" name="Drop Down 6">
              <controlPr defaultSize="0" autoLine="0" autoPict="0">
                <anchor moveWithCells="1">
                  <from>
                    <xdr:col>24</xdr:col>
                    <xdr:colOff>28575</xdr:colOff>
                    <xdr:row>15</xdr:row>
                    <xdr:rowOff>28575</xdr:rowOff>
                  </from>
                  <to>
                    <xdr:col>26</xdr:col>
                    <xdr:colOff>257175</xdr:colOff>
                    <xdr:row>15</xdr:row>
                    <xdr:rowOff>219075</xdr:rowOff>
                  </to>
                </anchor>
              </controlPr>
            </control>
          </mc:Choice>
        </mc:AlternateContent>
        <mc:AlternateContent xmlns:mc="http://schemas.openxmlformats.org/markup-compatibility/2006">
          <mc:Choice Requires="x14">
            <control shapeId="13319" r:id="rId10" name="Drop Down 7">
              <controlPr defaultSize="0" autoLine="0" autoPict="0">
                <anchor moveWithCells="1">
                  <from>
                    <xdr:col>24</xdr:col>
                    <xdr:colOff>28575</xdr:colOff>
                    <xdr:row>16</xdr:row>
                    <xdr:rowOff>28575</xdr:rowOff>
                  </from>
                  <to>
                    <xdr:col>26</xdr:col>
                    <xdr:colOff>257175</xdr:colOff>
                    <xdr:row>16</xdr:row>
                    <xdr:rowOff>219075</xdr:rowOff>
                  </to>
                </anchor>
              </controlPr>
            </control>
          </mc:Choice>
        </mc:AlternateContent>
        <mc:AlternateContent xmlns:mc="http://schemas.openxmlformats.org/markup-compatibility/2006">
          <mc:Choice Requires="x14">
            <control shapeId="13320" r:id="rId11" name="Drop Down 8">
              <controlPr defaultSize="0" autoLine="0" autoPict="0">
                <anchor moveWithCells="1">
                  <from>
                    <xdr:col>24</xdr:col>
                    <xdr:colOff>28575</xdr:colOff>
                    <xdr:row>17</xdr:row>
                    <xdr:rowOff>28575</xdr:rowOff>
                  </from>
                  <to>
                    <xdr:col>26</xdr:col>
                    <xdr:colOff>257175</xdr:colOff>
                    <xdr:row>17</xdr:row>
                    <xdr:rowOff>219075</xdr:rowOff>
                  </to>
                </anchor>
              </controlPr>
            </control>
          </mc:Choice>
        </mc:AlternateContent>
        <mc:AlternateContent xmlns:mc="http://schemas.openxmlformats.org/markup-compatibility/2006">
          <mc:Choice Requires="x14">
            <control shapeId="13321" r:id="rId12" name="Drop Down 9">
              <controlPr defaultSize="0" autoLine="0" autoPict="0">
                <anchor moveWithCells="1">
                  <from>
                    <xdr:col>24</xdr:col>
                    <xdr:colOff>28575</xdr:colOff>
                    <xdr:row>18</xdr:row>
                    <xdr:rowOff>28575</xdr:rowOff>
                  </from>
                  <to>
                    <xdr:col>26</xdr:col>
                    <xdr:colOff>257175</xdr:colOff>
                    <xdr:row>18</xdr:row>
                    <xdr:rowOff>219075</xdr:rowOff>
                  </to>
                </anchor>
              </controlPr>
            </control>
          </mc:Choice>
        </mc:AlternateContent>
        <mc:AlternateContent xmlns:mc="http://schemas.openxmlformats.org/markup-compatibility/2006">
          <mc:Choice Requires="x14">
            <control shapeId="13322" r:id="rId13" name="Drop Down 10">
              <controlPr defaultSize="0" autoLine="0" autoPict="0">
                <anchor moveWithCells="1">
                  <from>
                    <xdr:col>24</xdr:col>
                    <xdr:colOff>28575</xdr:colOff>
                    <xdr:row>19</xdr:row>
                    <xdr:rowOff>28575</xdr:rowOff>
                  </from>
                  <to>
                    <xdr:col>26</xdr:col>
                    <xdr:colOff>257175</xdr:colOff>
                    <xdr:row>19</xdr:row>
                    <xdr:rowOff>219075</xdr:rowOff>
                  </to>
                </anchor>
              </controlPr>
            </control>
          </mc:Choice>
        </mc:AlternateContent>
        <mc:AlternateContent xmlns:mc="http://schemas.openxmlformats.org/markup-compatibility/2006">
          <mc:Choice Requires="x14">
            <control shapeId="13323" r:id="rId14" name="Drop Down 11">
              <controlPr defaultSize="0" autoLine="0" autoPict="0">
                <anchor moveWithCells="1">
                  <from>
                    <xdr:col>24</xdr:col>
                    <xdr:colOff>28575</xdr:colOff>
                    <xdr:row>20</xdr:row>
                    <xdr:rowOff>28575</xdr:rowOff>
                  </from>
                  <to>
                    <xdr:col>26</xdr:col>
                    <xdr:colOff>257175</xdr:colOff>
                    <xdr:row>20</xdr:row>
                    <xdr:rowOff>219075</xdr:rowOff>
                  </to>
                </anchor>
              </controlPr>
            </control>
          </mc:Choice>
        </mc:AlternateContent>
        <mc:AlternateContent xmlns:mc="http://schemas.openxmlformats.org/markup-compatibility/2006">
          <mc:Choice Requires="x14">
            <control shapeId="13324" r:id="rId15" name="Drop Down 12">
              <controlPr defaultSize="0" autoLine="0" autoPict="0">
                <anchor moveWithCells="1">
                  <from>
                    <xdr:col>24</xdr:col>
                    <xdr:colOff>28575</xdr:colOff>
                    <xdr:row>21</xdr:row>
                    <xdr:rowOff>28575</xdr:rowOff>
                  </from>
                  <to>
                    <xdr:col>26</xdr:col>
                    <xdr:colOff>257175</xdr:colOff>
                    <xdr:row>21</xdr:row>
                    <xdr:rowOff>219075</xdr:rowOff>
                  </to>
                </anchor>
              </controlPr>
            </control>
          </mc:Choice>
        </mc:AlternateContent>
        <mc:AlternateContent xmlns:mc="http://schemas.openxmlformats.org/markup-compatibility/2006">
          <mc:Choice Requires="x14">
            <control shapeId="13325" r:id="rId16" name="Drop Down 13">
              <controlPr defaultSize="0" autoLine="0" autoPict="0">
                <anchor moveWithCells="1">
                  <from>
                    <xdr:col>24</xdr:col>
                    <xdr:colOff>28575</xdr:colOff>
                    <xdr:row>22</xdr:row>
                    <xdr:rowOff>28575</xdr:rowOff>
                  </from>
                  <to>
                    <xdr:col>26</xdr:col>
                    <xdr:colOff>257175</xdr:colOff>
                    <xdr:row>22</xdr:row>
                    <xdr:rowOff>219075</xdr:rowOff>
                  </to>
                </anchor>
              </controlPr>
            </control>
          </mc:Choice>
        </mc:AlternateContent>
        <mc:AlternateContent xmlns:mc="http://schemas.openxmlformats.org/markup-compatibility/2006">
          <mc:Choice Requires="x14">
            <control shapeId="13326" r:id="rId17" name="Drop Down 14">
              <controlPr defaultSize="0" autoLine="0" autoPict="0">
                <anchor moveWithCells="1">
                  <from>
                    <xdr:col>24</xdr:col>
                    <xdr:colOff>28575</xdr:colOff>
                    <xdr:row>23</xdr:row>
                    <xdr:rowOff>28575</xdr:rowOff>
                  </from>
                  <to>
                    <xdr:col>26</xdr:col>
                    <xdr:colOff>257175</xdr:colOff>
                    <xdr:row>23</xdr:row>
                    <xdr:rowOff>219075</xdr:rowOff>
                  </to>
                </anchor>
              </controlPr>
            </control>
          </mc:Choice>
        </mc:AlternateContent>
        <mc:AlternateContent xmlns:mc="http://schemas.openxmlformats.org/markup-compatibility/2006">
          <mc:Choice Requires="x14">
            <control shapeId="13327" r:id="rId18" name="Drop Down 15">
              <controlPr defaultSize="0" autoLine="0" autoPict="0">
                <anchor moveWithCells="1">
                  <from>
                    <xdr:col>24</xdr:col>
                    <xdr:colOff>28575</xdr:colOff>
                    <xdr:row>24</xdr:row>
                    <xdr:rowOff>28575</xdr:rowOff>
                  </from>
                  <to>
                    <xdr:col>26</xdr:col>
                    <xdr:colOff>257175</xdr:colOff>
                    <xdr:row>24</xdr:row>
                    <xdr:rowOff>219075</xdr:rowOff>
                  </to>
                </anchor>
              </controlPr>
            </control>
          </mc:Choice>
        </mc:AlternateContent>
        <mc:AlternateContent xmlns:mc="http://schemas.openxmlformats.org/markup-compatibility/2006">
          <mc:Choice Requires="x14">
            <control shapeId="13328" r:id="rId19" name="Drop Down 16">
              <controlPr defaultSize="0" autoLine="0" autoPict="0">
                <anchor moveWithCells="1">
                  <from>
                    <xdr:col>24</xdr:col>
                    <xdr:colOff>28575</xdr:colOff>
                    <xdr:row>25</xdr:row>
                    <xdr:rowOff>28575</xdr:rowOff>
                  </from>
                  <to>
                    <xdr:col>26</xdr:col>
                    <xdr:colOff>257175</xdr:colOff>
                    <xdr:row>25</xdr:row>
                    <xdr:rowOff>219075</xdr:rowOff>
                  </to>
                </anchor>
              </controlPr>
            </control>
          </mc:Choice>
        </mc:AlternateContent>
        <mc:AlternateContent xmlns:mc="http://schemas.openxmlformats.org/markup-compatibility/2006">
          <mc:Choice Requires="x14">
            <control shapeId="13329" r:id="rId20" name="Drop Down 17">
              <controlPr defaultSize="0" autoLine="0" autoPict="0">
                <anchor moveWithCells="1">
                  <from>
                    <xdr:col>24</xdr:col>
                    <xdr:colOff>28575</xdr:colOff>
                    <xdr:row>26</xdr:row>
                    <xdr:rowOff>28575</xdr:rowOff>
                  </from>
                  <to>
                    <xdr:col>26</xdr:col>
                    <xdr:colOff>257175</xdr:colOff>
                    <xdr:row>26</xdr:row>
                    <xdr:rowOff>219075</xdr:rowOff>
                  </to>
                </anchor>
              </controlPr>
            </control>
          </mc:Choice>
        </mc:AlternateContent>
        <mc:AlternateContent xmlns:mc="http://schemas.openxmlformats.org/markup-compatibility/2006">
          <mc:Choice Requires="x14">
            <control shapeId="13330" r:id="rId21" name="Drop Down 18">
              <controlPr defaultSize="0" autoLine="0" autoPict="0">
                <anchor moveWithCells="1">
                  <from>
                    <xdr:col>24</xdr:col>
                    <xdr:colOff>28575</xdr:colOff>
                    <xdr:row>27</xdr:row>
                    <xdr:rowOff>28575</xdr:rowOff>
                  </from>
                  <to>
                    <xdr:col>26</xdr:col>
                    <xdr:colOff>257175</xdr:colOff>
                    <xdr:row>27</xdr:row>
                    <xdr:rowOff>219075</xdr:rowOff>
                  </to>
                </anchor>
              </controlPr>
            </control>
          </mc:Choice>
        </mc:AlternateContent>
        <mc:AlternateContent xmlns:mc="http://schemas.openxmlformats.org/markup-compatibility/2006">
          <mc:Choice Requires="x14">
            <control shapeId="13331" r:id="rId22" name="Drop Down 19">
              <controlPr defaultSize="0" autoLine="0" autoPict="0">
                <anchor moveWithCells="1">
                  <from>
                    <xdr:col>24</xdr:col>
                    <xdr:colOff>28575</xdr:colOff>
                    <xdr:row>28</xdr:row>
                    <xdr:rowOff>28575</xdr:rowOff>
                  </from>
                  <to>
                    <xdr:col>26</xdr:col>
                    <xdr:colOff>257175</xdr:colOff>
                    <xdr:row>28</xdr:row>
                    <xdr:rowOff>219075</xdr:rowOff>
                  </to>
                </anchor>
              </controlPr>
            </control>
          </mc:Choice>
        </mc:AlternateContent>
        <mc:AlternateContent xmlns:mc="http://schemas.openxmlformats.org/markup-compatibility/2006">
          <mc:Choice Requires="x14">
            <control shapeId="13332" r:id="rId23" name="Drop Down 20">
              <controlPr defaultSize="0" autoLine="0" autoPict="0">
                <anchor moveWithCells="1">
                  <from>
                    <xdr:col>24</xdr:col>
                    <xdr:colOff>28575</xdr:colOff>
                    <xdr:row>29</xdr:row>
                    <xdr:rowOff>28575</xdr:rowOff>
                  </from>
                  <to>
                    <xdr:col>26</xdr:col>
                    <xdr:colOff>257175</xdr:colOff>
                    <xdr:row>29</xdr:row>
                    <xdr:rowOff>219075</xdr:rowOff>
                  </to>
                </anchor>
              </controlPr>
            </control>
          </mc:Choice>
        </mc:AlternateContent>
        <mc:AlternateContent xmlns:mc="http://schemas.openxmlformats.org/markup-compatibility/2006">
          <mc:Choice Requires="x14">
            <control shapeId="13346" r:id="rId24" name="Drop Down 34">
              <controlPr defaultSize="0" autoLine="0" autoPict="0">
                <anchor moveWithCells="1" sizeWithCells="1">
                  <from>
                    <xdr:col>17</xdr:col>
                    <xdr:colOff>190500</xdr:colOff>
                    <xdr:row>36</xdr:row>
                    <xdr:rowOff>9525</xdr:rowOff>
                  </from>
                  <to>
                    <xdr:col>26</xdr:col>
                    <xdr:colOff>238125</xdr:colOff>
                    <xdr:row>36</xdr:row>
                    <xdr:rowOff>238125</xdr:rowOff>
                  </to>
                </anchor>
              </controlPr>
            </control>
          </mc:Choice>
        </mc:AlternateContent>
        <mc:AlternateContent xmlns:mc="http://schemas.openxmlformats.org/markup-compatibility/2006">
          <mc:Choice Requires="x14">
            <control shapeId="13347" r:id="rId25" name="Drop Down 35">
              <controlPr defaultSize="0" autoLine="0" autoPict="0">
                <anchor moveWithCells="1" sizeWithCells="1">
                  <from>
                    <xdr:col>5</xdr:col>
                    <xdr:colOff>9525</xdr:colOff>
                    <xdr:row>36</xdr:row>
                    <xdr:rowOff>9525</xdr:rowOff>
                  </from>
                  <to>
                    <xdr:col>12</xdr:col>
                    <xdr:colOff>0</xdr:colOff>
                    <xdr:row>36</xdr:row>
                    <xdr:rowOff>238125</xdr:rowOff>
                  </to>
                </anchor>
              </controlPr>
            </control>
          </mc:Choice>
        </mc:AlternateContent>
        <mc:AlternateContent xmlns:mc="http://schemas.openxmlformats.org/markup-compatibility/2006">
          <mc:Choice Requires="x14">
            <control shapeId="13348" r:id="rId26" name="Drop Down 36">
              <controlPr defaultSize="0" autoLine="0" autoPict="0">
                <anchor moveWithCells="1" sizeWithCells="1">
                  <from>
                    <xdr:col>12</xdr:col>
                    <xdr:colOff>28575</xdr:colOff>
                    <xdr:row>36</xdr:row>
                    <xdr:rowOff>9525</xdr:rowOff>
                  </from>
                  <to>
                    <xdr:col>17</xdr:col>
                    <xdr:colOff>161925</xdr:colOff>
                    <xdr:row>36</xdr:row>
                    <xdr:rowOff>238125</xdr:rowOff>
                  </to>
                </anchor>
              </controlPr>
            </control>
          </mc:Choice>
        </mc:AlternateContent>
        <mc:AlternateContent xmlns:mc="http://schemas.openxmlformats.org/markup-compatibility/2006">
          <mc:Choice Requires="x14">
            <control shapeId="13349" r:id="rId27" name="Drop Down 37">
              <controlPr defaultSize="0" autoLine="0" autoPict="0">
                <anchor moveWithCells="1" sizeWithCells="1">
                  <from>
                    <xdr:col>17</xdr:col>
                    <xdr:colOff>190500</xdr:colOff>
                    <xdr:row>37</xdr:row>
                    <xdr:rowOff>9525</xdr:rowOff>
                  </from>
                  <to>
                    <xdr:col>26</xdr:col>
                    <xdr:colOff>238125</xdr:colOff>
                    <xdr:row>37</xdr:row>
                    <xdr:rowOff>238125</xdr:rowOff>
                  </to>
                </anchor>
              </controlPr>
            </control>
          </mc:Choice>
        </mc:AlternateContent>
        <mc:AlternateContent xmlns:mc="http://schemas.openxmlformats.org/markup-compatibility/2006">
          <mc:Choice Requires="x14">
            <control shapeId="13350" r:id="rId28" name="Drop Down 38">
              <controlPr defaultSize="0" autoLine="0" autoPict="0">
                <anchor moveWithCells="1" sizeWithCells="1">
                  <from>
                    <xdr:col>5</xdr:col>
                    <xdr:colOff>9525</xdr:colOff>
                    <xdr:row>37</xdr:row>
                    <xdr:rowOff>9525</xdr:rowOff>
                  </from>
                  <to>
                    <xdr:col>12</xdr:col>
                    <xdr:colOff>0</xdr:colOff>
                    <xdr:row>37</xdr:row>
                    <xdr:rowOff>238125</xdr:rowOff>
                  </to>
                </anchor>
              </controlPr>
            </control>
          </mc:Choice>
        </mc:AlternateContent>
        <mc:AlternateContent xmlns:mc="http://schemas.openxmlformats.org/markup-compatibility/2006">
          <mc:Choice Requires="x14">
            <control shapeId="13351" r:id="rId29" name="Drop Down 39">
              <controlPr defaultSize="0" autoLine="0" autoPict="0">
                <anchor moveWithCells="1" sizeWithCells="1">
                  <from>
                    <xdr:col>12</xdr:col>
                    <xdr:colOff>28575</xdr:colOff>
                    <xdr:row>37</xdr:row>
                    <xdr:rowOff>9525</xdr:rowOff>
                  </from>
                  <to>
                    <xdr:col>17</xdr:col>
                    <xdr:colOff>161925</xdr:colOff>
                    <xdr:row>37</xdr:row>
                    <xdr:rowOff>238125</xdr:rowOff>
                  </to>
                </anchor>
              </controlPr>
            </control>
          </mc:Choice>
        </mc:AlternateContent>
        <mc:AlternateContent xmlns:mc="http://schemas.openxmlformats.org/markup-compatibility/2006">
          <mc:Choice Requires="x14">
            <control shapeId="13352" r:id="rId30" name="Drop Down 40">
              <controlPr defaultSize="0" autoLine="0" autoPict="0">
                <anchor moveWithCells="1" sizeWithCells="1">
                  <from>
                    <xdr:col>17</xdr:col>
                    <xdr:colOff>190500</xdr:colOff>
                    <xdr:row>38</xdr:row>
                    <xdr:rowOff>9525</xdr:rowOff>
                  </from>
                  <to>
                    <xdr:col>26</xdr:col>
                    <xdr:colOff>238125</xdr:colOff>
                    <xdr:row>38</xdr:row>
                    <xdr:rowOff>238125</xdr:rowOff>
                  </to>
                </anchor>
              </controlPr>
            </control>
          </mc:Choice>
        </mc:AlternateContent>
        <mc:AlternateContent xmlns:mc="http://schemas.openxmlformats.org/markup-compatibility/2006">
          <mc:Choice Requires="x14">
            <control shapeId="13353" r:id="rId31" name="Drop Down 41">
              <controlPr defaultSize="0" autoLine="0" autoPict="0">
                <anchor moveWithCells="1" sizeWithCells="1">
                  <from>
                    <xdr:col>5</xdr:col>
                    <xdr:colOff>9525</xdr:colOff>
                    <xdr:row>38</xdr:row>
                    <xdr:rowOff>9525</xdr:rowOff>
                  </from>
                  <to>
                    <xdr:col>12</xdr:col>
                    <xdr:colOff>0</xdr:colOff>
                    <xdr:row>38</xdr:row>
                    <xdr:rowOff>238125</xdr:rowOff>
                  </to>
                </anchor>
              </controlPr>
            </control>
          </mc:Choice>
        </mc:AlternateContent>
        <mc:AlternateContent xmlns:mc="http://schemas.openxmlformats.org/markup-compatibility/2006">
          <mc:Choice Requires="x14">
            <control shapeId="13354" r:id="rId32" name="Drop Down 42">
              <controlPr defaultSize="0" autoLine="0" autoPict="0">
                <anchor moveWithCells="1" sizeWithCells="1">
                  <from>
                    <xdr:col>12</xdr:col>
                    <xdr:colOff>28575</xdr:colOff>
                    <xdr:row>38</xdr:row>
                    <xdr:rowOff>9525</xdr:rowOff>
                  </from>
                  <to>
                    <xdr:col>17</xdr:col>
                    <xdr:colOff>161925</xdr:colOff>
                    <xdr:row>38</xdr:row>
                    <xdr:rowOff>238125</xdr:rowOff>
                  </to>
                </anchor>
              </controlPr>
            </control>
          </mc:Choice>
        </mc:AlternateContent>
        <mc:AlternateContent xmlns:mc="http://schemas.openxmlformats.org/markup-compatibility/2006">
          <mc:Choice Requires="x14">
            <control shapeId="13355" r:id="rId33" name="Drop Down 43">
              <controlPr defaultSize="0" autoLine="0" autoPict="0">
                <anchor moveWithCells="1" sizeWithCells="1">
                  <from>
                    <xdr:col>17</xdr:col>
                    <xdr:colOff>190500</xdr:colOff>
                    <xdr:row>39</xdr:row>
                    <xdr:rowOff>9525</xdr:rowOff>
                  </from>
                  <to>
                    <xdr:col>26</xdr:col>
                    <xdr:colOff>238125</xdr:colOff>
                    <xdr:row>39</xdr:row>
                    <xdr:rowOff>238125</xdr:rowOff>
                  </to>
                </anchor>
              </controlPr>
            </control>
          </mc:Choice>
        </mc:AlternateContent>
        <mc:AlternateContent xmlns:mc="http://schemas.openxmlformats.org/markup-compatibility/2006">
          <mc:Choice Requires="x14">
            <control shapeId="13356" r:id="rId34" name="Drop Down 44">
              <controlPr defaultSize="0" autoLine="0" autoPict="0">
                <anchor moveWithCells="1" sizeWithCells="1">
                  <from>
                    <xdr:col>5</xdr:col>
                    <xdr:colOff>9525</xdr:colOff>
                    <xdr:row>39</xdr:row>
                    <xdr:rowOff>9525</xdr:rowOff>
                  </from>
                  <to>
                    <xdr:col>12</xdr:col>
                    <xdr:colOff>0</xdr:colOff>
                    <xdr:row>39</xdr:row>
                    <xdr:rowOff>238125</xdr:rowOff>
                  </to>
                </anchor>
              </controlPr>
            </control>
          </mc:Choice>
        </mc:AlternateContent>
        <mc:AlternateContent xmlns:mc="http://schemas.openxmlformats.org/markup-compatibility/2006">
          <mc:Choice Requires="x14">
            <control shapeId="13357" r:id="rId35" name="Drop Down 45">
              <controlPr defaultSize="0" autoLine="0" autoPict="0">
                <anchor moveWithCells="1" sizeWithCells="1">
                  <from>
                    <xdr:col>12</xdr:col>
                    <xdr:colOff>28575</xdr:colOff>
                    <xdr:row>39</xdr:row>
                    <xdr:rowOff>9525</xdr:rowOff>
                  </from>
                  <to>
                    <xdr:col>17</xdr:col>
                    <xdr:colOff>161925</xdr:colOff>
                    <xdr:row>39</xdr:row>
                    <xdr:rowOff>238125</xdr:rowOff>
                  </to>
                </anchor>
              </controlPr>
            </control>
          </mc:Choice>
        </mc:AlternateContent>
        <mc:AlternateContent xmlns:mc="http://schemas.openxmlformats.org/markup-compatibility/2006">
          <mc:Choice Requires="x14">
            <control shapeId="13343" r:id="rId36" name="Drop Down 31">
              <controlPr defaultSize="0" autoLine="0" autoPict="0">
                <anchor moveWithCells="1" sizeWithCells="1">
                  <from>
                    <xdr:col>17</xdr:col>
                    <xdr:colOff>190500</xdr:colOff>
                    <xdr:row>35</xdr:row>
                    <xdr:rowOff>9525</xdr:rowOff>
                  </from>
                  <to>
                    <xdr:col>26</xdr:col>
                    <xdr:colOff>238125</xdr:colOff>
                    <xdr:row>35</xdr:row>
                    <xdr:rowOff>238125</xdr:rowOff>
                  </to>
                </anchor>
              </controlPr>
            </control>
          </mc:Choice>
        </mc:AlternateContent>
        <mc:AlternateContent xmlns:mc="http://schemas.openxmlformats.org/markup-compatibility/2006">
          <mc:Choice Requires="x14">
            <control shapeId="13344" r:id="rId37" name="Drop Down 32">
              <controlPr defaultSize="0" autoLine="0" autoPict="0">
                <anchor moveWithCells="1" sizeWithCells="1">
                  <from>
                    <xdr:col>5</xdr:col>
                    <xdr:colOff>9525</xdr:colOff>
                    <xdr:row>35</xdr:row>
                    <xdr:rowOff>9525</xdr:rowOff>
                  </from>
                  <to>
                    <xdr:col>12</xdr:col>
                    <xdr:colOff>0</xdr:colOff>
                    <xdr:row>35</xdr:row>
                    <xdr:rowOff>238125</xdr:rowOff>
                  </to>
                </anchor>
              </controlPr>
            </control>
          </mc:Choice>
        </mc:AlternateContent>
        <mc:AlternateContent xmlns:mc="http://schemas.openxmlformats.org/markup-compatibility/2006">
          <mc:Choice Requires="x14">
            <control shapeId="13345" r:id="rId38" name="Drop Down 33">
              <controlPr defaultSize="0" autoLine="0" autoPict="0">
                <anchor moveWithCells="1" sizeWithCells="1">
                  <from>
                    <xdr:col>12</xdr:col>
                    <xdr:colOff>28575</xdr:colOff>
                    <xdr:row>35</xdr:row>
                    <xdr:rowOff>9525</xdr:rowOff>
                  </from>
                  <to>
                    <xdr:col>17</xdr:col>
                    <xdr:colOff>161925</xdr:colOff>
                    <xdr:row>35</xdr:row>
                    <xdr:rowOff>238125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3"/>
  </sheetPr>
  <dimension ref="B1:AE75"/>
  <sheetViews>
    <sheetView showGridLines="0" showRowColHeaders="0" zoomScaleNormal="100" workbookViewId="0">
      <selection activeCell="C4" sqref="C4:AD4"/>
    </sheetView>
  </sheetViews>
  <sheetFormatPr defaultColWidth="8.85546875" defaultRowHeight="12.75" x14ac:dyDescent="0.2"/>
  <cols>
    <col min="1" max="1" width="1.42578125" customWidth="1"/>
    <col min="2" max="2" width="0.7109375" customWidth="1"/>
    <col min="3" max="4" width="1.42578125" customWidth="1"/>
    <col min="5" max="11" width="3.7109375" customWidth="1"/>
    <col min="12" max="14" width="3.28515625" customWidth="1"/>
    <col min="15" max="23" width="3.42578125" customWidth="1"/>
    <col min="24" max="25" width="1.42578125" customWidth="1"/>
    <col min="26" max="29" width="3.7109375" customWidth="1"/>
    <col min="30" max="30" width="2.28515625" customWidth="1"/>
    <col min="31" max="31" width="0.7109375" customWidth="1"/>
    <col min="32" max="35" width="4.28515625" customWidth="1"/>
    <col min="36" max="40" width="3.7109375" customWidth="1"/>
    <col min="41" max="43" width="7.28515625" customWidth="1"/>
    <col min="44" max="48" width="3.7109375" customWidth="1"/>
    <col min="49" max="49" width="0.7109375" customWidth="1"/>
    <col min="50" max="54" width="3.7109375" customWidth="1"/>
  </cols>
  <sheetData>
    <row r="1" spans="2:31" ht="13.5" thickBot="1" x14ac:dyDescent="0.25"/>
    <row r="2" spans="2:31" ht="5.0999999999999996" customHeight="1" thickBot="1" x14ac:dyDescent="0.25">
      <c r="B2" s="11"/>
      <c r="C2" s="9"/>
      <c r="D2" s="9"/>
      <c r="E2" s="9"/>
      <c r="F2" s="9"/>
      <c r="G2" s="9"/>
      <c r="H2" s="9"/>
      <c r="I2" s="9"/>
      <c r="J2" s="9"/>
      <c r="K2" s="9"/>
      <c r="L2" s="9"/>
      <c r="M2" s="9"/>
      <c r="N2" s="9"/>
      <c r="O2" s="9"/>
      <c r="P2" s="9"/>
      <c r="Q2" s="9"/>
      <c r="R2" s="9"/>
      <c r="S2" s="9"/>
      <c r="T2" s="9"/>
      <c r="U2" s="9"/>
      <c r="V2" s="9"/>
      <c r="W2" s="9"/>
      <c r="X2" s="9"/>
      <c r="Y2" s="9"/>
      <c r="Z2" s="9"/>
      <c r="AA2" s="9"/>
      <c r="AB2" s="9"/>
      <c r="AC2" s="9"/>
      <c r="AD2" s="9"/>
      <c r="AE2" s="12"/>
    </row>
    <row r="3" spans="2:31" x14ac:dyDescent="0.2">
      <c r="B3" s="10"/>
      <c r="C3" s="136"/>
      <c r="D3" s="136"/>
      <c r="E3" s="136"/>
      <c r="F3" s="136"/>
      <c r="G3" s="136"/>
      <c r="H3" s="136"/>
      <c r="I3" s="136"/>
      <c r="J3" s="136"/>
      <c r="K3" s="136"/>
      <c r="L3" s="136"/>
      <c r="M3" s="136"/>
      <c r="N3" s="136"/>
      <c r="O3" s="136"/>
      <c r="P3" s="136"/>
      <c r="Q3" s="136"/>
      <c r="R3" s="136"/>
      <c r="S3" s="136"/>
      <c r="T3" s="136"/>
      <c r="U3" s="136"/>
      <c r="V3" s="136"/>
      <c r="W3" s="136"/>
      <c r="X3" s="136"/>
      <c r="Y3" s="136"/>
      <c r="Z3" s="205" t="str">
        <f>'Project Data'!R3</f>
        <v xml:space="preserve">OSP Budget Revision Date: </v>
      </c>
      <c r="AA3" s="982">
        <f>Var_SpreadsheetRevisionDate</f>
        <v>46094</v>
      </c>
      <c r="AB3" s="982"/>
      <c r="AC3" s="982"/>
      <c r="AD3" s="136"/>
      <c r="AE3" s="10"/>
    </row>
    <row r="4" spans="2:31" x14ac:dyDescent="0.2">
      <c r="B4" s="10"/>
      <c r="C4" s="558" t="s">
        <v>358</v>
      </c>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60"/>
      <c r="AE4" s="10"/>
    </row>
    <row r="5" spans="2:31" x14ac:dyDescent="0.2">
      <c r="B5" s="10"/>
      <c r="C5" s="144"/>
      <c r="D5" s="144"/>
      <c r="E5" s="145" t="s">
        <v>0</v>
      </c>
      <c r="F5" s="144"/>
      <c r="G5" s="144"/>
      <c r="H5" s="144"/>
      <c r="I5" s="144"/>
      <c r="J5" s="144"/>
      <c r="K5" s="144"/>
      <c r="L5" s="144"/>
      <c r="M5" s="144"/>
      <c r="N5" s="144"/>
      <c r="O5" s="144"/>
      <c r="P5" s="144"/>
      <c r="Q5" s="144"/>
      <c r="R5" s="145">
        <f>Data_PIName</f>
        <v>0</v>
      </c>
      <c r="S5" s="145"/>
      <c r="T5" s="145"/>
      <c r="U5" s="145"/>
      <c r="V5" s="145"/>
      <c r="W5" s="145"/>
      <c r="X5" s="145"/>
      <c r="Y5" s="145"/>
      <c r="Z5" s="145"/>
      <c r="AA5" s="145"/>
      <c r="AB5" s="145"/>
      <c r="AC5" s="145"/>
      <c r="AD5" s="144"/>
      <c r="AE5" s="10"/>
    </row>
    <row r="6" spans="2:31" x14ac:dyDescent="0.2">
      <c r="B6" s="10"/>
      <c r="C6" s="144"/>
      <c r="D6" s="144"/>
      <c r="E6" s="145" t="s">
        <v>471</v>
      </c>
      <c r="F6" s="144"/>
      <c r="G6" s="144"/>
      <c r="H6" s="144"/>
      <c r="I6" s="144"/>
      <c r="J6" s="144"/>
      <c r="K6" s="144"/>
      <c r="L6" s="144"/>
      <c r="M6" s="144"/>
      <c r="N6" s="144"/>
      <c r="O6" s="144"/>
      <c r="P6" s="144"/>
      <c r="Q6" s="144"/>
      <c r="R6" s="568">
        <f>Data_ProjectTitle</f>
        <v>0</v>
      </c>
      <c r="S6" s="568"/>
      <c r="T6" s="568"/>
      <c r="U6" s="568"/>
      <c r="V6" s="568"/>
      <c r="W6" s="568"/>
      <c r="X6" s="568"/>
      <c r="Y6" s="568"/>
      <c r="Z6" s="568"/>
      <c r="AA6" s="568"/>
      <c r="AB6" s="568"/>
      <c r="AC6" s="568"/>
      <c r="AD6" s="144" t="s">
        <v>167</v>
      </c>
      <c r="AE6" s="10"/>
    </row>
    <row r="7" spans="2:31" x14ac:dyDescent="0.2">
      <c r="B7" s="10"/>
      <c r="C7" s="146"/>
      <c r="D7" s="143"/>
      <c r="E7" s="242" t="s">
        <v>436</v>
      </c>
      <c r="F7" s="143"/>
      <c r="G7" s="143"/>
      <c r="H7" s="143"/>
      <c r="I7" s="242">
        <f>IF(Data_ProjectStartDate&gt;=Var_EarliestProjectStartDate,TEXT(Data_ProjectStartDate,"mm/dd/yyyy") &amp; " - " &amp; IF(Data_ProjectEndDate&gt;Data_ProjectStartDate,TEXT(Data_ProjectEndDate,"mm/dd/yyyy"),""),0)</f>
        <v>0</v>
      </c>
      <c r="J7" s="143"/>
      <c r="K7" s="143"/>
      <c r="L7" s="143"/>
      <c r="M7" s="143"/>
      <c r="N7" s="143"/>
      <c r="O7" s="143"/>
      <c r="P7" s="143"/>
      <c r="Q7" s="143"/>
      <c r="R7" s="981"/>
      <c r="S7" s="981"/>
      <c r="T7" s="981"/>
      <c r="U7" s="981"/>
      <c r="V7" s="981"/>
      <c r="W7" s="981"/>
      <c r="X7" s="981"/>
      <c r="Y7" s="981"/>
      <c r="Z7" s="981"/>
      <c r="AA7" s="981"/>
      <c r="AB7" s="981"/>
      <c r="AC7" s="981"/>
      <c r="AD7" s="147"/>
      <c r="AE7" s="10"/>
    </row>
    <row r="8" spans="2:31" x14ac:dyDescent="0.2">
      <c r="B8" s="10"/>
      <c r="C8" s="136"/>
      <c r="D8" s="136"/>
      <c r="E8" s="136"/>
      <c r="F8" s="136"/>
      <c r="G8" s="136"/>
      <c r="H8" s="136"/>
      <c r="I8" s="136"/>
      <c r="J8" s="136"/>
      <c r="K8" s="136"/>
      <c r="L8" s="136"/>
      <c r="M8" s="136"/>
      <c r="N8" s="136"/>
      <c r="O8" s="136"/>
      <c r="P8" s="136"/>
      <c r="Q8" s="136"/>
      <c r="R8" s="136"/>
      <c r="S8" s="136"/>
      <c r="T8" s="136"/>
      <c r="U8" s="136"/>
      <c r="V8" s="136"/>
      <c r="W8" s="136"/>
      <c r="X8" s="136"/>
      <c r="Y8" s="136"/>
      <c r="Z8" s="136"/>
      <c r="AA8" s="136"/>
      <c r="AB8" s="136"/>
      <c r="AC8" s="136"/>
      <c r="AD8" s="136"/>
      <c r="AE8" s="10"/>
    </row>
    <row r="9" spans="2:31" ht="13.5" thickBot="1" x14ac:dyDescent="0.25">
      <c r="B9" s="10"/>
      <c r="C9" s="136"/>
      <c r="D9" s="141" t="s">
        <v>132</v>
      </c>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0"/>
    </row>
    <row r="10" spans="2:31" ht="15" customHeight="1" x14ac:dyDescent="0.2">
      <c r="B10" s="10"/>
      <c r="C10" s="136"/>
      <c r="D10" s="136"/>
      <c r="E10" s="136"/>
      <c r="F10" s="926" t="s">
        <v>26</v>
      </c>
      <c r="G10" s="927"/>
      <c r="H10" s="927"/>
      <c r="I10" s="927"/>
      <c r="J10" s="927"/>
      <c r="K10" s="961"/>
      <c r="L10" s="965" t="s">
        <v>27</v>
      </c>
      <c r="M10" s="927"/>
      <c r="N10" s="961"/>
      <c r="O10" s="965" t="s">
        <v>180</v>
      </c>
      <c r="P10" s="927"/>
      <c r="Q10" s="927"/>
      <c r="R10" s="927"/>
      <c r="S10" s="927"/>
      <c r="T10" s="927"/>
      <c r="U10" s="927"/>
      <c r="V10" s="927"/>
      <c r="W10" s="928"/>
      <c r="X10" s="136"/>
      <c r="Y10" s="136"/>
      <c r="Z10" s="926" t="s">
        <v>117</v>
      </c>
      <c r="AA10" s="927"/>
      <c r="AB10" s="927"/>
      <c r="AC10" s="928"/>
      <c r="AD10" s="136"/>
      <c r="AE10" s="10"/>
    </row>
    <row r="11" spans="2:31" ht="15" customHeight="1" thickBot="1" x14ac:dyDescent="0.25">
      <c r="B11" s="10"/>
      <c r="C11" s="136"/>
      <c r="D11" s="136"/>
      <c r="E11" s="136"/>
      <c r="F11" s="962"/>
      <c r="G11" s="963"/>
      <c r="H11" s="963"/>
      <c r="I11" s="963"/>
      <c r="J11" s="963"/>
      <c r="K11" s="964"/>
      <c r="L11" s="966"/>
      <c r="M11" s="963"/>
      <c r="N11" s="964"/>
      <c r="O11" s="966" t="s">
        <v>183</v>
      </c>
      <c r="P11" s="963"/>
      <c r="Q11" s="963"/>
      <c r="R11" s="963" t="s">
        <v>182</v>
      </c>
      <c r="S11" s="963"/>
      <c r="T11" s="963"/>
      <c r="U11" s="963" t="s">
        <v>181</v>
      </c>
      <c r="V11" s="963"/>
      <c r="W11" s="967"/>
      <c r="X11" s="136"/>
      <c r="Y11" s="136"/>
      <c r="Z11" s="962"/>
      <c r="AA11" s="963"/>
      <c r="AB11" s="963"/>
      <c r="AC11" s="967"/>
      <c r="AD11" s="136"/>
      <c r="AE11" s="10"/>
    </row>
    <row r="12" spans="2:31" x14ac:dyDescent="0.2">
      <c r="B12" s="10"/>
      <c r="C12" s="136"/>
      <c r="D12" s="136"/>
      <c r="E12" s="148" t="s">
        <v>91</v>
      </c>
      <c r="F12" s="893">
        <f>'Budget Period 1'!F11:K11</f>
        <v>0</v>
      </c>
      <c r="G12" s="894"/>
      <c r="H12" s="894"/>
      <c r="I12" s="894"/>
      <c r="J12" s="894"/>
      <c r="K12" s="895"/>
      <c r="L12" s="896" t="str">
        <f>CHOOSE('Budget Period 1'!L11,"",'Drop-Down_Options'!$B$25,'Drop-Down_Options'!$B$26,'Drop-Down_Options'!$B$27,'Drop-Down_Options'!$B$28)</f>
        <v/>
      </c>
      <c r="M12" s="897"/>
      <c r="N12" s="898"/>
      <c r="O12" s="886">
        <f>CHOOSE('Budget Period 1'!Y11,0,0,0,'Budget Period 1'!AG11) +
CHOOSE('Budget Period 2'!Y11,0,0,0,'Budget Period 2'!AG11) +
CHOOSE('Budget Period 3'!Y11,0,0,0,'Budget Period 3'!AG11) +
CHOOSE('Budget Period 4'!Y11,0,0,0,'Budget Period 4'!AG11) +
CHOOSE('Budget Period 5'!Y11,0,0,0,'Budget Period 5'!AG11) +
CHOOSE('Budget Period 6'!Y11,0,0,0,'Budget Period 6'!AG11)</f>
        <v>0</v>
      </c>
      <c r="P12" s="887"/>
      <c r="Q12" s="888"/>
      <c r="R12" s="886">
        <f>CHOOSE('Budget Period 1'!Y11, 0, 0, 'Budget Period 1'!AG11,0) +
CHOOSE('Budget Period 2'!Y11, 0, 0, 'Budget Period 2'!AG11,0) +
CHOOSE('Budget Period 3'!Y11, 0, 0, 'Budget Period 3'!AG11,0) +
CHOOSE('Budget Period 4'!Y11, 0, 0, 'Budget Period 4'!AG11,0) +
CHOOSE('Budget Period 5'!Y11, 0, 0, 'Budget Period 5'!AG11,0) +
CHOOSE('Budget Period 6'!Y11, 0, 0, 'Budget Period 6'!AG11,0)</f>
        <v>0</v>
      </c>
      <c r="S12" s="887"/>
      <c r="T12" s="888"/>
      <c r="U12" s="889">
        <f>CHOOSE('Budget Period 1'!Y11, 0, 'Budget Period 1'!AG11, 0, 0) +
CHOOSE('Budget Period 2'!Y11, 0, 'Budget Period 2'!AG11, 0, 0) +
CHOOSE('Budget Period 3'!Y11, 0, 'Budget Period 3'!AG11, 0, 0) +
CHOOSE('Budget Period 4'!Y11, 0, 'Budget Period 4'!AG11, 0, 0) +
CHOOSE('Budget Period 5'!Y11, 0, 'Budget Period 5'!AG11, 0, 0) +
CHOOSE('Budget Period 6'!Y11, 0, 'Budget Period 6'!AG11, 0, 0)</f>
        <v>0</v>
      </c>
      <c r="V12" s="890"/>
      <c r="W12" s="891"/>
      <c r="X12" s="136"/>
      <c r="Y12" s="136"/>
      <c r="Z12" s="892">
        <f>'Budget Period 1'!AI11 + 'Budget Period 2'!AI11 + 'Budget Period 3'!AI11+ 'Budget Period 4'!AI11+ 'Budget Period 5'!AI11+ 'Budget Period 6'!AI11</f>
        <v>0</v>
      </c>
      <c r="AA12" s="556"/>
      <c r="AB12" s="556"/>
      <c r="AC12" s="569"/>
      <c r="AD12" s="136"/>
      <c r="AE12" s="10"/>
    </row>
    <row r="13" spans="2:31" x14ac:dyDescent="0.2">
      <c r="B13" s="10"/>
      <c r="C13" s="136"/>
      <c r="D13" s="136"/>
      <c r="E13" s="148" t="s">
        <v>92</v>
      </c>
      <c r="F13" s="874">
        <f>'Budget Period 1'!F12:K12</f>
        <v>0</v>
      </c>
      <c r="G13" s="875"/>
      <c r="H13" s="875"/>
      <c r="I13" s="875"/>
      <c r="J13" s="875"/>
      <c r="K13" s="876"/>
      <c r="L13" s="877" t="str">
        <f>CHOOSE('Budget Period 1'!L12,"",'Drop-Down_Options'!$B$25,'Drop-Down_Options'!$B$26,'Drop-Down_Options'!$B$27,'Drop-Down_Options'!$B$28)</f>
        <v/>
      </c>
      <c r="M13" s="878"/>
      <c r="N13" s="879"/>
      <c r="O13" s="880">
        <f>CHOOSE('Budget Period 1'!Y12,0,0,0,'Budget Period 1'!AG12) +
CHOOSE('Budget Period 2'!Y12,0,0,0,'Budget Period 2'!AG12) +
CHOOSE('Budget Period 3'!Y12,0,0,0,'Budget Period 3'!AG12) +
CHOOSE('Budget Period 4'!Y12,0,0,0,'Budget Period 4'!AG12) +
CHOOSE('Budget Period 5'!Y12,0,0,0,'Budget Period 5'!AG12) +
CHOOSE('Budget Period 6'!Y12,0,0,0,'Budget Period 6'!AG12)</f>
        <v>0</v>
      </c>
      <c r="P13" s="881"/>
      <c r="Q13" s="882"/>
      <c r="R13" s="880">
        <f>CHOOSE('Budget Period 1'!Y12, 0, 0, 'Budget Period 1'!AG12,0) +
CHOOSE('Budget Period 2'!Y12, 0, 0, 'Budget Period 2'!AG12,0) +
CHOOSE('Budget Period 3'!Y12, 0, 0, 'Budget Period 3'!AG12,0) +
CHOOSE('Budget Period 4'!Y12, 0, 0, 'Budget Period 4'!AG12,0) +
CHOOSE('Budget Period 5'!Y12, 0, 0, 'Budget Period 5'!AG12,0) +
CHOOSE('Budget Period 6'!Y12, 0, 0, 'Budget Period 6'!AG12,0)</f>
        <v>0</v>
      </c>
      <c r="S13" s="881"/>
      <c r="T13" s="882"/>
      <c r="U13" s="883">
        <f>CHOOSE('Budget Period 1'!Y12, 0, 'Budget Period 1'!AG12, 0, 0) +
CHOOSE('Budget Period 2'!Y12, 0, 'Budget Period 2'!AG12, 0, 0) +
CHOOSE('Budget Period 3'!Y12, 0, 'Budget Period 3'!AG12, 0, 0) +
CHOOSE('Budget Period 4'!Y12, 0, 'Budget Period 4'!AG12, 0, 0) +
CHOOSE('Budget Period 5'!Y12, 0, 'Budget Period 5'!AG12, 0, 0) +
CHOOSE('Budget Period 6'!Y12, 0, 'Budget Period 6'!AG12, 0, 0)</f>
        <v>0</v>
      </c>
      <c r="V13" s="884"/>
      <c r="W13" s="885"/>
      <c r="X13" s="136"/>
      <c r="Y13" s="136"/>
      <c r="Z13" s="873">
        <f>'Budget Period 1'!AI12 + 'Budget Period 2'!AI12 + 'Budget Period 3'!AI12+ 'Budget Period 4'!AI12+ 'Budget Period 5'!AI12+ 'Budget Period 6'!AI12</f>
        <v>0</v>
      </c>
      <c r="AA13" s="484"/>
      <c r="AB13" s="484"/>
      <c r="AC13" s="485"/>
      <c r="AD13" s="136"/>
      <c r="AE13" s="10"/>
    </row>
    <row r="14" spans="2:31" x14ac:dyDescent="0.2">
      <c r="B14" s="10"/>
      <c r="C14" s="136"/>
      <c r="D14" s="136"/>
      <c r="E14" s="148" t="s">
        <v>93</v>
      </c>
      <c r="F14" s="874">
        <f>'Budget Period 1'!F13:K13</f>
        <v>0</v>
      </c>
      <c r="G14" s="875"/>
      <c r="H14" s="875"/>
      <c r="I14" s="875"/>
      <c r="J14" s="875"/>
      <c r="K14" s="876"/>
      <c r="L14" s="877" t="str">
        <f>CHOOSE('Budget Period 1'!L13,"",'Drop-Down_Options'!$B$25,'Drop-Down_Options'!$B$26,'Drop-Down_Options'!$B$27,'Drop-Down_Options'!$B$28)</f>
        <v/>
      </c>
      <c r="M14" s="878"/>
      <c r="N14" s="879"/>
      <c r="O14" s="880">
        <f>CHOOSE('Budget Period 1'!Y13,0,0,0,'Budget Period 1'!AG13) +
CHOOSE('Budget Period 2'!Y13,0,0,0,'Budget Period 2'!AG13) +
CHOOSE('Budget Period 3'!Y13,0,0,0,'Budget Period 3'!AG13) +
CHOOSE('Budget Period 4'!Y13,0,0,0,'Budget Period 4'!AG13) +
CHOOSE('Budget Period 5'!Y13,0,0,0,'Budget Period 5'!AG13) +
CHOOSE('Budget Period 6'!Y13,0,0,0,'Budget Period 6'!AG13)</f>
        <v>0</v>
      </c>
      <c r="P14" s="881"/>
      <c r="Q14" s="882"/>
      <c r="R14" s="880">
        <f>CHOOSE('Budget Period 1'!Y13, 0, 0, 'Budget Period 1'!AG13,0) +
CHOOSE('Budget Period 2'!Y13, 0, 0, 'Budget Period 2'!AG13,0) +
CHOOSE('Budget Period 3'!Y13, 0, 0, 'Budget Period 3'!AG13,0) +
CHOOSE('Budget Period 4'!Y13, 0, 0, 'Budget Period 4'!AG13,0) +
CHOOSE('Budget Period 5'!Y13, 0, 0, 'Budget Period 5'!AG13,0) +
CHOOSE('Budget Period 6'!Y13, 0, 0, 'Budget Period 6'!AG13,0)</f>
        <v>0</v>
      </c>
      <c r="S14" s="881"/>
      <c r="T14" s="882"/>
      <c r="U14" s="883">
        <f>CHOOSE('Budget Period 1'!Y13, 0, 'Budget Period 1'!AG13, 0, 0) +
CHOOSE('Budget Period 2'!Y13, 0, 'Budget Period 2'!AG13, 0, 0) +
CHOOSE('Budget Period 3'!Y13, 0, 'Budget Period 3'!AG13, 0, 0) +
CHOOSE('Budget Period 4'!Y13, 0, 'Budget Period 4'!AG13, 0, 0) +
CHOOSE('Budget Period 5'!Y13, 0, 'Budget Period 5'!AG13, 0, 0) +
CHOOSE('Budget Period 6'!Y13, 0, 'Budget Period 6'!AG13, 0, 0)</f>
        <v>0</v>
      </c>
      <c r="V14" s="884"/>
      <c r="W14" s="885"/>
      <c r="X14" s="136"/>
      <c r="Y14" s="136"/>
      <c r="Z14" s="873">
        <f>'Budget Period 1'!AI13 + 'Budget Period 2'!AI13 + 'Budget Period 3'!AI13+ 'Budget Period 4'!AI13+ 'Budget Period 5'!AI13+ 'Budget Period 6'!AI13</f>
        <v>0</v>
      </c>
      <c r="AA14" s="484"/>
      <c r="AB14" s="484"/>
      <c r="AC14" s="485"/>
      <c r="AD14" s="136"/>
      <c r="AE14" s="10"/>
    </row>
    <row r="15" spans="2:31" x14ac:dyDescent="0.2">
      <c r="B15" s="10"/>
      <c r="C15" s="136"/>
      <c r="D15" s="136"/>
      <c r="E15" s="148" t="s">
        <v>94</v>
      </c>
      <c r="F15" s="874">
        <f>'Budget Period 1'!F14:K14</f>
        <v>0</v>
      </c>
      <c r="G15" s="875"/>
      <c r="H15" s="875"/>
      <c r="I15" s="875"/>
      <c r="J15" s="875"/>
      <c r="K15" s="876"/>
      <c r="L15" s="877" t="str">
        <f>CHOOSE('Budget Period 1'!L14,"",'Drop-Down_Options'!$B$25,'Drop-Down_Options'!$B$26,'Drop-Down_Options'!$B$27,'Drop-Down_Options'!$B$28)</f>
        <v/>
      </c>
      <c r="M15" s="878"/>
      <c r="N15" s="879"/>
      <c r="O15" s="880">
        <f>CHOOSE('Budget Period 1'!Y14,0,0,0,'Budget Period 1'!AG14) +
CHOOSE('Budget Period 2'!Y14,0,0,0,'Budget Period 2'!AG14) +
CHOOSE('Budget Period 3'!Y14,0,0,0,'Budget Period 3'!AG14) +
CHOOSE('Budget Period 4'!Y14,0,0,0,'Budget Period 4'!AG14) +
CHOOSE('Budget Period 5'!Y14,0,0,0,'Budget Period 5'!AG14) +
CHOOSE('Budget Period 6'!Y14,0,0,0,'Budget Period 6'!AG14)</f>
        <v>0</v>
      </c>
      <c r="P15" s="881"/>
      <c r="Q15" s="882"/>
      <c r="R15" s="880">
        <f>CHOOSE('Budget Period 1'!Y14, 0, 0, 'Budget Period 1'!AG14,0) +
CHOOSE('Budget Period 2'!Y14, 0, 0, 'Budget Period 2'!AG14,0) +
CHOOSE('Budget Period 3'!Y14, 0, 0, 'Budget Period 3'!AG14,0) +
CHOOSE('Budget Period 4'!Y14, 0, 0, 'Budget Period 4'!AG14,0) +
CHOOSE('Budget Period 5'!Y14, 0, 0, 'Budget Period 5'!AG14,0) +
CHOOSE('Budget Period 6'!Y14, 0, 0, 'Budget Period 6'!AG14,0)</f>
        <v>0</v>
      </c>
      <c r="S15" s="881"/>
      <c r="T15" s="882"/>
      <c r="U15" s="883">
        <f>CHOOSE('Budget Period 1'!Y14, 0, 'Budget Period 1'!AG14, 0, 0) +
CHOOSE('Budget Period 2'!Y14, 0, 'Budget Period 2'!AG14, 0, 0) +
CHOOSE('Budget Period 3'!Y14, 0, 'Budget Period 3'!AG14, 0, 0) +
CHOOSE('Budget Period 4'!Y14, 0, 'Budget Period 4'!AG14, 0, 0) +
CHOOSE('Budget Period 5'!Y14, 0, 'Budget Period 5'!AG14, 0, 0) +
CHOOSE('Budget Period 6'!Y14, 0, 'Budget Period 6'!AG14, 0, 0)</f>
        <v>0</v>
      </c>
      <c r="V15" s="884"/>
      <c r="W15" s="885"/>
      <c r="X15" s="136"/>
      <c r="Y15" s="136"/>
      <c r="Z15" s="873">
        <f>'Budget Period 1'!AI14 + 'Budget Period 2'!AI14 + 'Budget Period 3'!AI14+ 'Budget Period 4'!AI14+ 'Budget Period 5'!AI14+ 'Budget Period 6'!AI14</f>
        <v>0</v>
      </c>
      <c r="AA15" s="484"/>
      <c r="AB15" s="484"/>
      <c r="AC15" s="485"/>
      <c r="AD15" s="136"/>
      <c r="AE15" s="10"/>
    </row>
    <row r="16" spans="2:31" x14ac:dyDescent="0.2">
      <c r="B16" s="10"/>
      <c r="C16" s="136"/>
      <c r="D16" s="136"/>
      <c r="E16" s="148" t="s">
        <v>95</v>
      </c>
      <c r="F16" s="874">
        <f>'Budget Period 1'!F15:K15</f>
        <v>0</v>
      </c>
      <c r="G16" s="875"/>
      <c r="H16" s="875"/>
      <c r="I16" s="875"/>
      <c r="J16" s="875"/>
      <c r="K16" s="876"/>
      <c r="L16" s="877" t="str">
        <f>CHOOSE('Budget Period 1'!L15,"",'Drop-Down_Options'!$B$25,'Drop-Down_Options'!$B$26,'Drop-Down_Options'!$B$27,'Drop-Down_Options'!$B$28)</f>
        <v/>
      </c>
      <c r="M16" s="878"/>
      <c r="N16" s="879"/>
      <c r="O16" s="880">
        <f>CHOOSE('Budget Period 1'!Y15,0,0,0,'Budget Period 1'!AG15) +
CHOOSE('Budget Period 2'!Y15,0,0,0,'Budget Period 2'!AG15) +
CHOOSE('Budget Period 3'!Y15,0,0,0,'Budget Period 3'!AG15) +
CHOOSE('Budget Period 4'!Y15,0,0,0,'Budget Period 4'!AG15) +
CHOOSE('Budget Period 5'!Y15,0,0,0,'Budget Period 5'!AG15) +
CHOOSE('Budget Period 6'!Y15,0,0,0,'Budget Period 6'!AG15)</f>
        <v>0</v>
      </c>
      <c r="P16" s="881"/>
      <c r="Q16" s="882"/>
      <c r="R16" s="880">
        <f>CHOOSE('Budget Period 1'!Y15, 0, 0, 'Budget Period 1'!AG15,0) +
CHOOSE('Budget Period 2'!Y15, 0, 0, 'Budget Period 2'!AG15,0) +
CHOOSE('Budget Period 3'!Y15, 0, 0, 'Budget Period 3'!AG15,0) +
CHOOSE('Budget Period 4'!Y15, 0, 0, 'Budget Period 4'!AG15,0) +
CHOOSE('Budget Period 5'!Y15, 0, 0, 'Budget Period 5'!AG15,0) +
CHOOSE('Budget Period 6'!Y15, 0, 0, 'Budget Period 6'!AG15,0)</f>
        <v>0</v>
      </c>
      <c r="S16" s="881"/>
      <c r="T16" s="882"/>
      <c r="U16" s="883">
        <f>CHOOSE('Budget Period 1'!Y15, 0, 'Budget Period 1'!AG15, 0, 0) +
CHOOSE('Budget Period 2'!Y15, 0, 'Budget Period 2'!AG15, 0, 0) +
CHOOSE('Budget Period 3'!Y15, 0, 'Budget Period 3'!AG15, 0, 0) +
CHOOSE('Budget Period 4'!Y15, 0, 'Budget Period 4'!AG15, 0, 0) +
CHOOSE('Budget Period 5'!Y15, 0, 'Budget Period 5'!AG15, 0, 0) +
CHOOSE('Budget Period 6'!Y15, 0, 'Budget Period 6'!AG15, 0, 0)</f>
        <v>0</v>
      </c>
      <c r="V16" s="884"/>
      <c r="W16" s="885"/>
      <c r="X16" s="136"/>
      <c r="Y16" s="136"/>
      <c r="Z16" s="873">
        <f>'Budget Period 1'!AI15 + 'Budget Period 2'!AI15 + 'Budget Period 3'!AI15+ 'Budget Period 4'!AI15+ 'Budget Period 5'!AI15+ 'Budget Period 6'!AI15</f>
        <v>0</v>
      </c>
      <c r="AA16" s="484"/>
      <c r="AB16" s="484"/>
      <c r="AC16" s="485"/>
      <c r="AD16" s="136"/>
      <c r="AE16" s="10"/>
    </row>
    <row r="17" spans="2:31" x14ac:dyDescent="0.2">
      <c r="B17" s="10"/>
      <c r="C17" s="136"/>
      <c r="D17" s="136"/>
      <c r="E17" s="148" t="s">
        <v>96</v>
      </c>
      <c r="F17" s="874">
        <f>'Budget Period 1'!F16:K16</f>
        <v>0</v>
      </c>
      <c r="G17" s="875"/>
      <c r="H17" s="875"/>
      <c r="I17" s="875"/>
      <c r="J17" s="875"/>
      <c r="K17" s="876"/>
      <c r="L17" s="877" t="str">
        <f>CHOOSE('Budget Period 1'!L16,"",'Drop-Down_Options'!$B$25,'Drop-Down_Options'!$B$26,'Drop-Down_Options'!$B$27,'Drop-Down_Options'!$B$28)</f>
        <v/>
      </c>
      <c r="M17" s="878"/>
      <c r="N17" s="879"/>
      <c r="O17" s="880">
        <f>CHOOSE('Budget Period 1'!Y16,0,0,0,'Budget Period 1'!AG16) +
CHOOSE('Budget Period 2'!Y16,0,0,0,'Budget Period 2'!AG16) +
CHOOSE('Budget Period 3'!Y16,0,0,0,'Budget Period 3'!AG16) +
CHOOSE('Budget Period 4'!Y16,0,0,0,'Budget Period 4'!AG16) +
CHOOSE('Budget Period 5'!Y16,0,0,0,'Budget Period 5'!AG16) +
CHOOSE('Budget Period 6'!Y16,0,0,0,'Budget Period 6'!AG16)</f>
        <v>0</v>
      </c>
      <c r="P17" s="881"/>
      <c r="Q17" s="882"/>
      <c r="R17" s="880">
        <f>CHOOSE('Budget Period 1'!Y16, 0, 0, 'Budget Period 1'!AG16,0) +
CHOOSE('Budget Period 2'!Y16, 0, 0, 'Budget Period 2'!AG16,0) +
CHOOSE('Budget Period 3'!Y16, 0, 0, 'Budget Period 3'!AG16,0) +
CHOOSE('Budget Period 4'!Y16, 0, 0, 'Budget Period 4'!AG16,0) +
CHOOSE('Budget Period 5'!Y16, 0, 0, 'Budget Period 5'!AG16,0) +
CHOOSE('Budget Period 6'!Y16, 0, 0, 'Budget Period 6'!AG16,0)</f>
        <v>0</v>
      </c>
      <c r="S17" s="881"/>
      <c r="T17" s="882"/>
      <c r="U17" s="883">
        <f>CHOOSE('Budget Period 1'!Y16, 0, 'Budget Period 1'!AG16, 0, 0) +
CHOOSE('Budget Period 2'!Y16, 0, 'Budget Period 2'!AG16, 0, 0) +
CHOOSE('Budget Period 3'!Y16, 0, 'Budget Period 3'!AG16, 0, 0) +
CHOOSE('Budget Period 4'!Y16, 0, 'Budget Period 4'!AG16, 0, 0) +
CHOOSE('Budget Period 5'!Y16, 0, 'Budget Period 5'!AG16, 0, 0) +
CHOOSE('Budget Period 6'!Y16, 0, 'Budget Period 6'!AG16, 0, 0)</f>
        <v>0</v>
      </c>
      <c r="V17" s="884"/>
      <c r="W17" s="885"/>
      <c r="X17" s="136"/>
      <c r="Y17" s="136"/>
      <c r="Z17" s="873">
        <f>'Budget Period 1'!AI16 + 'Budget Period 2'!AI16 + 'Budget Period 3'!AI16+ 'Budget Period 4'!AI16+ 'Budget Period 5'!AI16+ 'Budget Period 6'!AI16</f>
        <v>0</v>
      </c>
      <c r="AA17" s="484"/>
      <c r="AB17" s="484"/>
      <c r="AC17" s="485"/>
      <c r="AD17" s="136"/>
      <c r="AE17" s="10"/>
    </row>
    <row r="18" spans="2:31" x14ac:dyDescent="0.2">
      <c r="B18" s="10"/>
      <c r="C18" s="136"/>
      <c r="D18" s="136"/>
      <c r="E18" s="148" t="s">
        <v>97</v>
      </c>
      <c r="F18" s="874">
        <f>'Budget Period 1'!F17:K17</f>
        <v>0</v>
      </c>
      <c r="G18" s="875"/>
      <c r="H18" s="875"/>
      <c r="I18" s="875"/>
      <c r="J18" s="875"/>
      <c r="K18" s="876"/>
      <c r="L18" s="877" t="str">
        <f>CHOOSE('Budget Period 1'!L17,"",'Drop-Down_Options'!$B$25,'Drop-Down_Options'!$B$26,'Drop-Down_Options'!$B$27,'Drop-Down_Options'!$B$28)</f>
        <v/>
      </c>
      <c r="M18" s="878"/>
      <c r="N18" s="879"/>
      <c r="O18" s="880">
        <f>CHOOSE('Budget Period 1'!Y17,0,0,0,'Budget Period 1'!AG17) +
CHOOSE('Budget Period 2'!Y17,0,0,0,'Budget Period 2'!AG17) +
CHOOSE('Budget Period 3'!Y17,0,0,0,'Budget Period 3'!AG17) +
CHOOSE('Budget Period 4'!Y17,0,0,0,'Budget Period 4'!AG17) +
CHOOSE('Budget Period 5'!Y17,0,0,0,'Budget Period 5'!AG17) +
CHOOSE('Budget Period 6'!Y17,0,0,0,'Budget Period 6'!AG17)</f>
        <v>0</v>
      </c>
      <c r="P18" s="881"/>
      <c r="Q18" s="882"/>
      <c r="R18" s="880">
        <f>CHOOSE('Budget Period 1'!Y17, 0, 0, 'Budget Period 1'!AG17,0) +
CHOOSE('Budget Period 2'!Y17, 0, 0, 'Budget Period 2'!AG17,0) +
CHOOSE('Budget Period 3'!Y17, 0, 0, 'Budget Period 3'!AG17,0) +
CHOOSE('Budget Period 4'!Y17, 0, 0, 'Budget Period 4'!AG17,0) +
CHOOSE('Budget Period 5'!Y17, 0, 0, 'Budget Period 5'!AG17,0) +
CHOOSE('Budget Period 6'!Y17, 0, 0, 'Budget Period 6'!AG17,0)</f>
        <v>0</v>
      </c>
      <c r="S18" s="881"/>
      <c r="T18" s="882"/>
      <c r="U18" s="883">
        <f>CHOOSE('Budget Period 1'!Y17, 0, 'Budget Period 1'!AG17, 0, 0) +
CHOOSE('Budget Period 2'!Y17, 0, 'Budget Period 2'!AG17, 0, 0) +
CHOOSE('Budget Period 3'!Y17, 0, 'Budget Period 3'!AG17, 0, 0) +
CHOOSE('Budget Period 4'!Y17, 0, 'Budget Period 4'!AG17, 0, 0) +
CHOOSE('Budget Period 5'!Y17, 0, 'Budget Period 5'!AG17, 0, 0) +
CHOOSE('Budget Period 6'!Y17, 0, 'Budget Period 6'!AG17, 0, 0)</f>
        <v>0</v>
      </c>
      <c r="V18" s="884"/>
      <c r="W18" s="885"/>
      <c r="X18" s="136"/>
      <c r="Y18" s="136"/>
      <c r="Z18" s="873">
        <f>'Budget Period 1'!AI17 + 'Budget Period 2'!AI17 + 'Budget Period 3'!AI17+ 'Budget Period 4'!AI17+ 'Budget Period 5'!AI17+ 'Budget Period 6'!AI17</f>
        <v>0</v>
      </c>
      <c r="AA18" s="484"/>
      <c r="AB18" s="484"/>
      <c r="AC18" s="485"/>
      <c r="AD18" s="136"/>
      <c r="AE18" s="10"/>
    </row>
    <row r="19" spans="2:31" x14ac:dyDescent="0.2">
      <c r="B19" s="10"/>
      <c r="C19" s="136"/>
      <c r="D19" s="136"/>
      <c r="E19" s="148" t="s">
        <v>98</v>
      </c>
      <c r="F19" s="874">
        <f>'Budget Period 1'!F18:K18</f>
        <v>0</v>
      </c>
      <c r="G19" s="875"/>
      <c r="H19" s="875"/>
      <c r="I19" s="875"/>
      <c r="J19" s="875"/>
      <c r="K19" s="876"/>
      <c r="L19" s="877" t="str">
        <f>CHOOSE('Budget Period 1'!L18,"",'Drop-Down_Options'!$B$25,'Drop-Down_Options'!$B$26,'Drop-Down_Options'!$B$27,'Drop-Down_Options'!$B$28)</f>
        <v/>
      </c>
      <c r="M19" s="878"/>
      <c r="N19" s="879"/>
      <c r="O19" s="880">
        <f>CHOOSE('Budget Period 1'!Y18,0,0,0,'Budget Period 1'!AG18) +
CHOOSE('Budget Period 2'!Y18,0,0,0,'Budget Period 2'!AG18) +
CHOOSE('Budget Period 3'!Y18,0,0,0,'Budget Period 3'!AG18) +
CHOOSE('Budget Period 4'!Y18,0,0,0,'Budget Period 4'!AG18) +
CHOOSE('Budget Period 5'!Y18,0,0,0,'Budget Period 5'!AG18) +
CHOOSE('Budget Period 6'!Y18,0,0,0,'Budget Period 6'!AG18)</f>
        <v>0</v>
      </c>
      <c r="P19" s="881"/>
      <c r="Q19" s="882"/>
      <c r="R19" s="880">
        <f>CHOOSE('Budget Period 1'!Y18, 0, 0, 'Budget Period 1'!AG18,0) +
CHOOSE('Budget Period 2'!Y18, 0, 0, 'Budget Period 2'!AG18,0) +
CHOOSE('Budget Period 3'!Y18, 0, 0, 'Budget Period 3'!AG18,0) +
CHOOSE('Budget Period 4'!Y18, 0, 0, 'Budget Period 4'!AG18,0) +
CHOOSE('Budget Period 5'!Y18, 0, 0, 'Budget Period 5'!AG18,0) +
CHOOSE('Budget Period 6'!Y18, 0, 0, 'Budget Period 6'!AG18,0)</f>
        <v>0</v>
      </c>
      <c r="S19" s="881"/>
      <c r="T19" s="882"/>
      <c r="U19" s="883">
        <f>CHOOSE('Budget Period 1'!Y18, 0, 'Budget Period 1'!AG18, 0, 0) +
CHOOSE('Budget Period 2'!Y18, 0, 'Budget Period 2'!AG18, 0, 0) +
CHOOSE('Budget Period 3'!Y18, 0, 'Budget Period 3'!AG18, 0, 0) +
CHOOSE('Budget Period 4'!Y18, 0, 'Budget Period 4'!AG18, 0, 0) +
CHOOSE('Budget Period 5'!Y18, 0, 'Budget Period 5'!AG18, 0, 0) +
CHOOSE('Budget Period 6'!Y18, 0, 'Budget Period 6'!AG18, 0, 0)</f>
        <v>0</v>
      </c>
      <c r="V19" s="884"/>
      <c r="W19" s="885"/>
      <c r="X19" s="136"/>
      <c r="Y19" s="136"/>
      <c r="Z19" s="873">
        <f>'Budget Period 1'!AI18 + 'Budget Period 2'!AI18 + 'Budget Period 3'!AI18+ 'Budget Period 4'!AI18+ 'Budget Period 5'!AI18+ 'Budget Period 6'!AI18</f>
        <v>0</v>
      </c>
      <c r="AA19" s="484"/>
      <c r="AB19" s="484"/>
      <c r="AC19" s="485"/>
      <c r="AD19" s="136"/>
      <c r="AE19" s="10"/>
    </row>
    <row r="20" spans="2:31" x14ac:dyDescent="0.2">
      <c r="B20" s="10"/>
      <c r="C20" s="136"/>
      <c r="D20" s="136"/>
      <c r="E20" s="148" t="s">
        <v>99</v>
      </c>
      <c r="F20" s="874">
        <f>'Budget Period 1'!F19:K19</f>
        <v>0</v>
      </c>
      <c r="G20" s="875"/>
      <c r="H20" s="875"/>
      <c r="I20" s="875"/>
      <c r="J20" s="875"/>
      <c r="K20" s="876"/>
      <c r="L20" s="877" t="str">
        <f>CHOOSE('Budget Period 1'!L19,"",'Drop-Down_Options'!$B$25,'Drop-Down_Options'!$B$26,'Drop-Down_Options'!$B$27,'Drop-Down_Options'!$B$28)</f>
        <v/>
      </c>
      <c r="M20" s="878"/>
      <c r="N20" s="879"/>
      <c r="O20" s="880">
        <f>CHOOSE('Budget Period 1'!Y19,0,0,0,'Budget Period 1'!AG19) +
CHOOSE('Budget Period 2'!Y19,0,0,0,'Budget Period 2'!AG19) +
CHOOSE('Budget Period 3'!Y19,0,0,0,'Budget Period 3'!AG19) +
CHOOSE('Budget Period 4'!Y19,0,0,0,'Budget Period 4'!AG19) +
CHOOSE('Budget Period 5'!Y19,0,0,0,'Budget Period 5'!AG19) +
CHOOSE('Budget Period 6'!Y19,0,0,0,'Budget Period 6'!AG19)</f>
        <v>0</v>
      </c>
      <c r="P20" s="881"/>
      <c r="Q20" s="882"/>
      <c r="R20" s="880">
        <f>CHOOSE('Budget Period 1'!Y19, 0, 0, 'Budget Period 1'!AG19,0) +
CHOOSE('Budget Period 2'!Y19, 0, 0, 'Budget Period 2'!AG19,0) +
CHOOSE('Budget Period 3'!Y19, 0, 0, 'Budget Period 3'!AG19,0) +
CHOOSE('Budget Period 4'!Y19, 0, 0, 'Budget Period 4'!AG19,0) +
CHOOSE('Budget Period 5'!Y19, 0, 0, 'Budget Period 5'!AG19,0) +
CHOOSE('Budget Period 6'!Y19, 0, 0, 'Budget Period 6'!AG19,0)</f>
        <v>0</v>
      </c>
      <c r="S20" s="881"/>
      <c r="T20" s="882"/>
      <c r="U20" s="883">
        <f>CHOOSE('Budget Period 1'!Y19, 0, 'Budget Period 1'!AG19, 0, 0) +
CHOOSE('Budget Period 2'!Y19, 0, 'Budget Period 2'!AG19, 0, 0) +
CHOOSE('Budget Period 3'!Y19, 0, 'Budget Period 3'!AG19, 0, 0) +
CHOOSE('Budget Period 4'!Y19, 0, 'Budget Period 4'!AG19, 0, 0) +
CHOOSE('Budget Period 5'!Y19, 0, 'Budget Period 5'!AG19, 0, 0) +
CHOOSE('Budget Period 6'!Y19, 0, 'Budget Period 6'!AG19, 0, 0)</f>
        <v>0</v>
      </c>
      <c r="V20" s="884"/>
      <c r="W20" s="885"/>
      <c r="X20" s="136"/>
      <c r="Y20" s="136"/>
      <c r="Z20" s="873">
        <f>'Budget Period 1'!AI19 + 'Budget Period 2'!AI19 + 'Budget Period 3'!AI19+ 'Budget Period 4'!AI19+ 'Budget Period 5'!AI19+ 'Budget Period 6'!AI19</f>
        <v>0</v>
      </c>
      <c r="AA20" s="484"/>
      <c r="AB20" s="484"/>
      <c r="AC20" s="485"/>
      <c r="AD20" s="136"/>
      <c r="AE20" s="10"/>
    </row>
    <row r="21" spans="2:31" x14ac:dyDescent="0.2">
      <c r="B21" s="10"/>
      <c r="C21" s="136"/>
      <c r="D21" s="136"/>
      <c r="E21" s="148" t="s">
        <v>141</v>
      </c>
      <c r="F21" s="874">
        <f>'Budget Period 1'!F20:K20</f>
        <v>0</v>
      </c>
      <c r="G21" s="875"/>
      <c r="H21" s="875"/>
      <c r="I21" s="875"/>
      <c r="J21" s="875"/>
      <c r="K21" s="876"/>
      <c r="L21" s="877" t="str">
        <f>CHOOSE('Budget Period 1'!L20,"",'Drop-Down_Options'!$B$25,'Drop-Down_Options'!$B$26,'Drop-Down_Options'!$B$27,'Drop-Down_Options'!$B$28)</f>
        <v/>
      </c>
      <c r="M21" s="878"/>
      <c r="N21" s="879"/>
      <c r="O21" s="880">
        <f>CHOOSE('Budget Period 1'!Y20,0,0,0,'Budget Period 1'!AG20) +
CHOOSE('Budget Period 2'!Y20,0,0,0,'Budget Period 2'!AG20) +
CHOOSE('Budget Period 3'!Y20,0,0,0,'Budget Period 3'!AG20) +
CHOOSE('Budget Period 4'!Y20,0,0,0,'Budget Period 4'!AG20) +
CHOOSE('Budget Period 5'!Y20,0,0,0,'Budget Period 5'!AG20) +
CHOOSE('Budget Period 6'!Y20,0,0,0,'Budget Period 6'!AG20)</f>
        <v>0</v>
      </c>
      <c r="P21" s="881"/>
      <c r="Q21" s="882"/>
      <c r="R21" s="880">
        <f>CHOOSE('Budget Period 1'!Y20, 0, 0, 'Budget Period 1'!AG20,0) +
CHOOSE('Budget Period 2'!Y20, 0, 0, 'Budget Period 2'!AG20,0) +
CHOOSE('Budget Period 3'!Y20, 0, 0, 'Budget Period 3'!AG20,0) +
CHOOSE('Budget Period 4'!Y20, 0, 0, 'Budget Period 4'!AG20,0) +
CHOOSE('Budget Period 5'!Y20, 0, 0, 'Budget Period 5'!AG20,0) +
CHOOSE('Budget Period 6'!Y20, 0, 0, 'Budget Period 6'!AG20,0)</f>
        <v>0</v>
      </c>
      <c r="S21" s="881"/>
      <c r="T21" s="882"/>
      <c r="U21" s="883">
        <f>CHOOSE('Budget Period 1'!Y20, 0, 'Budget Period 1'!AG20, 0, 0) +
CHOOSE('Budget Period 2'!Y20, 0, 'Budget Period 2'!AG20, 0, 0) +
CHOOSE('Budget Period 3'!Y20, 0, 'Budget Period 3'!AG20, 0, 0) +
CHOOSE('Budget Period 4'!Y20, 0, 'Budget Period 4'!AG20, 0, 0) +
CHOOSE('Budget Period 5'!Y20, 0, 'Budget Period 5'!AG20, 0, 0) +
CHOOSE('Budget Period 6'!Y20, 0, 'Budget Period 6'!AG20, 0, 0)</f>
        <v>0</v>
      </c>
      <c r="V21" s="884"/>
      <c r="W21" s="885"/>
      <c r="X21" s="136"/>
      <c r="Y21" s="136"/>
      <c r="Z21" s="873">
        <f>'Budget Period 1'!AI20 + 'Budget Period 2'!AI20 + 'Budget Period 3'!AI20+ 'Budget Period 4'!AI20+ 'Budget Period 5'!AI20+ 'Budget Period 6'!AI20</f>
        <v>0</v>
      </c>
      <c r="AA21" s="484"/>
      <c r="AB21" s="484"/>
      <c r="AC21" s="485"/>
      <c r="AD21" s="136"/>
      <c r="AE21" s="10"/>
    </row>
    <row r="22" spans="2:31" x14ac:dyDescent="0.2">
      <c r="B22" s="10"/>
      <c r="C22" s="136"/>
      <c r="D22" s="136"/>
      <c r="E22" s="148" t="s">
        <v>100</v>
      </c>
      <c r="F22" s="874">
        <f>'Budget Period 1'!F21:K21</f>
        <v>0</v>
      </c>
      <c r="G22" s="875"/>
      <c r="H22" s="875"/>
      <c r="I22" s="875"/>
      <c r="J22" s="875"/>
      <c r="K22" s="876"/>
      <c r="L22" s="877" t="str">
        <f>CHOOSE('Budget Period 1'!L21,"",'Drop-Down_Options'!$B$25,'Drop-Down_Options'!$B$26,'Drop-Down_Options'!$B$27,'Drop-Down_Options'!$B$28)</f>
        <v/>
      </c>
      <c r="M22" s="878"/>
      <c r="N22" s="879"/>
      <c r="O22" s="880">
        <f>CHOOSE('Budget Period 1'!Y21,0,0,0,'Budget Period 1'!AG21) +
CHOOSE('Budget Period 2'!Y21,0,0,0,'Budget Period 2'!AG21) +
CHOOSE('Budget Period 3'!Y21,0,0,0,'Budget Period 3'!AG21) +
CHOOSE('Budget Period 4'!Y21,0,0,0,'Budget Period 4'!AG21) +
CHOOSE('Budget Period 5'!Y21,0,0,0,'Budget Period 5'!AG21) +
CHOOSE('Budget Period 6'!Y21,0,0,0,'Budget Period 6'!AG21)</f>
        <v>0</v>
      </c>
      <c r="P22" s="881"/>
      <c r="Q22" s="882"/>
      <c r="R22" s="880">
        <f>CHOOSE('Budget Period 1'!Y21, 0, 0, 'Budget Period 1'!AG21,0) +
CHOOSE('Budget Period 2'!Y21, 0, 0, 'Budget Period 2'!AG21,0) +
CHOOSE('Budget Period 3'!Y21, 0, 0, 'Budget Period 3'!AG21,0) +
CHOOSE('Budget Period 4'!Y21, 0, 0, 'Budget Period 4'!AG21,0) +
CHOOSE('Budget Period 5'!Y21, 0, 0, 'Budget Period 5'!AG21,0) +
CHOOSE('Budget Period 6'!Y21, 0, 0, 'Budget Period 6'!AG21,0)</f>
        <v>0</v>
      </c>
      <c r="S22" s="881"/>
      <c r="T22" s="882"/>
      <c r="U22" s="883">
        <f>CHOOSE('Budget Period 1'!Y21, 0, 'Budget Period 1'!AG21, 0, 0) +
CHOOSE('Budget Period 2'!Y21, 0, 'Budget Period 2'!AG21, 0, 0) +
CHOOSE('Budget Period 3'!Y21, 0, 'Budget Period 3'!AG21, 0, 0) +
CHOOSE('Budget Period 4'!Y21, 0, 'Budget Period 4'!AG21, 0, 0) +
CHOOSE('Budget Period 5'!Y21, 0, 'Budget Period 5'!AG21, 0, 0) +
CHOOSE('Budget Period 6'!Y21, 0, 'Budget Period 6'!AG21, 0, 0)</f>
        <v>0</v>
      </c>
      <c r="V22" s="884"/>
      <c r="W22" s="885"/>
      <c r="X22" s="136"/>
      <c r="Y22" s="136"/>
      <c r="Z22" s="873">
        <f>'Budget Period 1'!AI21 + 'Budget Period 2'!AI21 + 'Budget Period 3'!AI21+ 'Budget Period 4'!AI21+ 'Budget Period 5'!AI21+ 'Budget Period 6'!AI21</f>
        <v>0</v>
      </c>
      <c r="AA22" s="484"/>
      <c r="AB22" s="484"/>
      <c r="AC22" s="485"/>
      <c r="AD22" s="136"/>
      <c r="AE22" s="10"/>
    </row>
    <row r="23" spans="2:31" x14ac:dyDescent="0.2">
      <c r="B23" s="10"/>
      <c r="C23" s="136"/>
      <c r="D23" s="136"/>
      <c r="E23" s="148" t="s">
        <v>101</v>
      </c>
      <c r="F23" s="874">
        <f>'Budget Period 1'!F22:K22</f>
        <v>0</v>
      </c>
      <c r="G23" s="875"/>
      <c r="H23" s="875"/>
      <c r="I23" s="875"/>
      <c r="J23" s="875"/>
      <c r="K23" s="876"/>
      <c r="L23" s="877" t="str">
        <f>CHOOSE('Budget Period 1'!L22,"",'Drop-Down_Options'!$B$25,'Drop-Down_Options'!$B$26,'Drop-Down_Options'!$B$27,'Drop-Down_Options'!$B$28)</f>
        <v/>
      </c>
      <c r="M23" s="878"/>
      <c r="N23" s="879"/>
      <c r="O23" s="880">
        <f>CHOOSE('Budget Period 1'!Y22,0,0,0,'Budget Period 1'!AG22) +
CHOOSE('Budget Period 2'!Y22,0,0,0,'Budget Period 2'!AG22) +
CHOOSE('Budget Period 3'!Y22,0,0,0,'Budget Period 3'!AG22) +
CHOOSE('Budget Period 4'!Y22,0,0,0,'Budget Period 4'!AG22) +
CHOOSE('Budget Period 5'!Y22,0,0,0,'Budget Period 5'!AG22) +
CHOOSE('Budget Period 6'!Y22,0,0,0,'Budget Period 6'!AG22)</f>
        <v>0</v>
      </c>
      <c r="P23" s="881"/>
      <c r="Q23" s="882"/>
      <c r="R23" s="880">
        <f>CHOOSE('Budget Period 1'!Y22, 0, 0, 'Budget Period 1'!AG22,0) +
CHOOSE('Budget Period 2'!Y22, 0, 0, 'Budget Period 2'!AG22,0) +
CHOOSE('Budget Period 3'!Y22, 0, 0, 'Budget Period 3'!AG22,0) +
CHOOSE('Budget Period 4'!Y22, 0, 0, 'Budget Period 4'!AG22,0) +
CHOOSE('Budget Period 5'!Y22, 0, 0, 'Budget Period 5'!AG22,0) +
CHOOSE('Budget Period 6'!Y22, 0, 0, 'Budget Period 6'!AG22,0)</f>
        <v>0</v>
      </c>
      <c r="S23" s="881"/>
      <c r="T23" s="882"/>
      <c r="U23" s="883">
        <f>CHOOSE('Budget Period 1'!Y22, 0, 'Budget Period 1'!AG22, 0, 0) +
CHOOSE('Budget Period 2'!Y22, 0, 'Budget Period 2'!AG22, 0, 0) +
CHOOSE('Budget Period 3'!Y22, 0, 'Budget Period 3'!AG22, 0, 0) +
CHOOSE('Budget Period 4'!Y22, 0, 'Budget Period 4'!AG22, 0, 0) +
CHOOSE('Budget Period 5'!Y22, 0, 'Budget Period 5'!AG22, 0, 0) +
CHOOSE('Budget Period 6'!Y22, 0, 'Budget Period 6'!AG22, 0, 0)</f>
        <v>0</v>
      </c>
      <c r="V23" s="884"/>
      <c r="W23" s="885"/>
      <c r="X23" s="136"/>
      <c r="Y23" s="136"/>
      <c r="Z23" s="873">
        <f>'Budget Period 1'!AI22 + 'Budget Period 2'!AI22 + 'Budget Period 3'!AI22+ 'Budget Period 4'!AI22+ 'Budget Period 5'!AI22+ 'Budget Period 6'!AI22</f>
        <v>0</v>
      </c>
      <c r="AA23" s="484"/>
      <c r="AB23" s="484"/>
      <c r="AC23" s="485"/>
      <c r="AD23" s="136"/>
      <c r="AE23" s="10"/>
    </row>
    <row r="24" spans="2:31" x14ac:dyDescent="0.2">
      <c r="B24" s="10"/>
      <c r="C24" s="136"/>
      <c r="D24" s="136"/>
      <c r="E24" s="148" t="s">
        <v>102</v>
      </c>
      <c r="F24" s="874">
        <f>'Budget Period 1'!F23:K23</f>
        <v>0</v>
      </c>
      <c r="G24" s="875"/>
      <c r="H24" s="875"/>
      <c r="I24" s="875"/>
      <c r="J24" s="875"/>
      <c r="K24" s="876"/>
      <c r="L24" s="877" t="str">
        <f>CHOOSE('Budget Period 1'!L23,"",'Drop-Down_Options'!$B$25,'Drop-Down_Options'!$B$26,'Drop-Down_Options'!$B$27,'Drop-Down_Options'!$B$28)</f>
        <v/>
      </c>
      <c r="M24" s="878"/>
      <c r="N24" s="879"/>
      <c r="O24" s="880">
        <f>CHOOSE('Budget Period 1'!Y23,0,0,0,'Budget Period 1'!AG23) +
CHOOSE('Budget Period 2'!Y23,0,0,0,'Budget Period 2'!AG23) +
CHOOSE('Budget Period 3'!Y23,0,0,0,'Budget Period 3'!AG23) +
CHOOSE('Budget Period 4'!Y23,0,0,0,'Budget Period 4'!AG23) +
CHOOSE('Budget Period 5'!Y23,0,0,0,'Budget Period 5'!AG23) +
CHOOSE('Budget Period 6'!Y23,0,0,0,'Budget Period 6'!AG23)</f>
        <v>0</v>
      </c>
      <c r="P24" s="881"/>
      <c r="Q24" s="882"/>
      <c r="R24" s="880">
        <f>CHOOSE('Budget Period 1'!Y23, 0, 0, 'Budget Period 1'!AG23,0) +
CHOOSE('Budget Period 2'!Y23, 0, 0, 'Budget Period 2'!AG23,0) +
CHOOSE('Budget Period 3'!Y23, 0, 0, 'Budget Period 3'!AG23,0) +
CHOOSE('Budget Period 4'!Y23, 0, 0, 'Budget Period 4'!AG23,0) +
CHOOSE('Budget Period 5'!Y23, 0, 0, 'Budget Period 5'!AG23,0) +
CHOOSE('Budget Period 6'!Y23, 0, 0, 'Budget Period 6'!AG23,0)</f>
        <v>0</v>
      </c>
      <c r="S24" s="881"/>
      <c r="T24" s="882"/>
      <c r="U24" s="883">
        <f>CHOOSE('Budget Period 1'!Y23, 0, 'Budget Period 1'!AG23, 0, 0) +
CHOOSE('Budget Period 2'!Y23, 0, 'Budget Period 2'!AG23, 0, 0) +
CHOOSE('Budget Period 3'!Y23, 0, 'Budget Period 3'!AG23, 0, 0) +
CHOOSE('Budget Period 4'!Y23, 0, 'Budget Period 4'!AG23, 0, 0) +
CHOOSE('Budget Period 5'!Y23, 0, 'Budget Period 5'!AG23, 0, 0) +
CHOOSE('Budget Period 6'!Y23, 0, 'Budget Period 6'!AG23, 0, 0)</f>
        <v>0</v>
      </c>
      <c r="V24" s="884"/>
      <c r="W24" s="885"/>
      <c r="X24" s="136"/>
      <c r="Y24" s="136"/>
      <c r="Z24" s="873">
        <f>'Budget Period 1'!AI23 + 'Budget Period 2'!AI23 + 'Budget Period 3'!AI23+ 'Budget Period 4'!AI23+ 'Budget Period 5'!AI23+ 'Budget Period 6'!AI23</f>
        <v>0</v>
      </c>
      <c r="AA24" s="484"/>
      <c r="AB24" s="484"/>
      <c r="AC24" s="485"/>
      <c r="AD24" s="136"/>
      <c r="AE24" s="10"/>
    </row>
    <row r="25" spans="2:31" x14ac:dyDescent="0.2">
      <c r="B25" s="10"/>
      <c r="C25" s="136"/>
      <c r="D25" s="136"/>
      <c r="E25" s="148" t="s">
        <v>103</v>
      </c>
      <c r="F25" s="874">
        <f>'Budget Period 1'!F24:K24</f>
        <v>0</v>
      </c>
      <c r="G25" s="875"/>
      <c r="H25" s="875"/>
      <c r="I25" s="875"/>
      <c r="J25" s="875"/>
      <c r="K25" s="876"/>
      <c r="L25" s="877" t="str">
        <f>CHOOSE('Budget Period 1'!L24,"",'Drop-Down_Options'!$B$25,'Drop-Down_Options'!$B$26,'Drop-Down_Options'!$B$27,'Drop-Down_Options'!$B$28)</f>
        <v/>
      </c>
      <c r="M25" s="878"/>
      <c r="N25" s="879"/>
      <c r="O25" s="880">
        <f>CHOOSE('Budget Period 1'!Y24,0,0,0,'Budget Period 1'!AG24) +
CHOOSE('Budget Period 2'!Y24,0,0,0,'Budget Period 2'!AG24) +
CHOOSE('Budget Period 3'!Y24,0,0,0,'Budget Period 3'!AG24) +
CHOOSE('Budget Period 4'!Y24,0,0,0,'Budget Period 4'!AG24) +
CHOOSE('Budget Period 5'!Y24,0,0,0,'Budget Period 5'!AG24) +
CHOOSE('Budget Period 6'!Y24,0,0,0,'Budget Period 6'!AG24)</f>
        <v>0</v>
      </c>
      <c r="P25" s="881"/>
      <c r="Q25" s="882"/>
      <c r="R25" s="880">
        <f>CHOOSE('Budget Period 1'!Y24, 0, 0, 'Budget Period 1'!AG24,0) +
CHOOSE('Budget Period 2'!Y24, 0, 0, 'Budget Period 2'!AG24,0) +
CHOOSE('Budget Period 3'!Y24, 0, 0, 'Budget Period 3'!AG24,0) +
CHOOSE('Budget Period 4'!Y24, 0, 0, 'Budget Period 4'!AG24,0) +
CHOOSE('Budget Period 5'!Y24, 0, 0, 'Budget Period 5'!AG24,0) +
CHOOSE('Budget Period 6'!Y24, 0, 0, 'Budget Period 6'!AG24,0)</f>
        <v>0</v>
      </c>
      <c r="S25" s="881"/>
      <c r="T25" s="882"/>
      <c r="U25" s="883">
        <f>CHOOSE('Budget Period 1'!Y24, 0, 'Budget Period 1'!AG24, 0, 0) +
CHOOSE('Budget Period 2'!Y24, 0, 'Budget Period 2'!AG24, 0, 0) +
CHOOSE('Budget Period 3'!Y24, 0, 'Budget Period 3'!AG24, 0, 0) +
CHOOSE('Budget Period 4'!Y24, 0, 'Budget Period 4'!AG24, 0, 0) +
CHOOSE('Budget Period 5'!Y24, 0, 'Budget Period 5'!AG24, 0, 0) +
CHOOSE('Budget Period 6'!Y24, 0, 'Budget Period 6'!AG24, 0, 0)</f>
        <v>0</v>
      </c>
      <c r="V25" s="884"/>
      <c r="W25" s="885"/>
      <c r="X25" s="136"/>
      <c r="Y25" s="136"/>
      <c r="Z25" s="873">
        <f>'Budget Period 1'!AI24 + 'Budget Period 2'!AI24 + 'Budget Period 3'!AI24+ 'Budget Period 4'!AI24+ 'Budget Period 5'!AI24+ 'Budget Period 6'!AI24</f>
        <v>0</v>
      </c>
      <c r="AA25" s="484"/>
      <c r="AB25" s="484"/>
      <c r="AC25" s="485"/>
      <c r="AD25" s="136"/>
      <c r="AE25" s="10"/>
    </row>
    <row r="26" spans="2:31" x14ac:dyDescent="0.2">
      <c r="B26" s="10"/>
      <c r="C26" s="136"/>
      <c r="D26" s="136"/>
      <c r="E26" s="148" t="s">
        <v>104</v>
      </c>
      <c r="F26" s="874">
        <f>'Budget Period 1'!F25:K25</f>
        <v>0</v>
      </c>
      <c r="G26" s="875"/>
      <c r="H26" s="875"/>
      <c r="I26" s="875"/>
      <c r="J26" s="875"/>
      <c r="K26" s="876"/>
      <c r="L26" s="877" t="str">
        <f>CHOOSE('Budget Period 1'!L25,"",'Drop-Down_Options'!$B$25,'Drop-Down_Options'!$B$26,'Drop-Down_Options'!$B$27,'Drop-Down_Options'!$B$28)</f>
        <v/>
      </c>
      <c r="M26" s="878"/>
      <c r="N26" s="879"/>
      <c r="O26" s="880">
        <f>CHOOSE('Budget Period 1'!Y25,0,0,0,'Budget Period 1'!AG25) +
CHOOSE('Budget Period 2'!Y25,0,0,0,'Budget Period 2'!AG25) +
CHOOSE('Budget Period 3'!Y25,0,0,0,'Budget Period 3'!AG25) +
CHOOSE('Budget Period 4'!Y25,0,0,0,'Budget Period 4'!AG25) +
CHOOSE('Budget Period 5'!Y25,0,0,0,'Budget Period 5'!AG25) +
CHOOSE('Budget Period 6'!Y25,0,0,0,'Budget Period 6'!AG25)</f>
        <v>0</v>
      </c>
      <c r="P26" s="881"/>
      <c r="Q26" s="882"/>
      <c r="R26" s="880">
        <f>CHOOSE('Budget Period 1'!Y25, 0, 0, 'Budget Period 1'!AG25,0) +
CHOOSE('Budget Period 2'!Y25, 0, 0, 'Budget Period 2'!AG25,0) +
CHOOSE('Budget Period 3'!Y25, 0, 0, 'Budget Period 3'!AG25,0) +
CHOOSE('Budget Period 4'!Y25, 0, 0, 'Budget Period 4'!AG25,0) +
CHOOSE('Budget Period 5'!Y25, 0, 0, 'Budget Period 5'!AG25,0) +
CHOOSE('Budget Period 6'!Y25, 0, 0, 'Budget Period 6'!AG25,0)</f>
        <v>0</v>
      </c>
      <c r="S26" s="881"/>
      <c r="T26" s="882"/>
      <c r="U26" s="883">
        <f>CHOOSE('Budget Period 1'!Y25, 0, 'Budget Period 1'!AG25, 0, 0) +
CHOOSE('Budget Period 2'!Y25, 0, 'Budget Period 2'!AG25, 0, 0) +
CHOOSE('Budget Period 3'!Y25, 0, 'Budget Period 3'!AG25, 0, 0) +
CHOOSE('Budget Period 4'!Y25, 0, 'Budget Period 4'!AG25, 0, 0) +
CHOOSE('Budget Period 5'!Y25, 0, 'Budget Period 5'!AG25, 0, 0) +
CHOOSE('Budget Period 6'!Y25, 0, 'Budget Period 6'!AG25, 0, 0)</f>
        <v>0</v>
      </c>
      <c r="V26" s="884"/>
      <c r="W26" s="885"/>
      <c r="X26" s="136"/>
      <c r="Y26" s="136"/>
      <c r="Z26" s="873">
        <f>'Budget Period 1'!AI25 + 'Budget Period 2'!AI25 + 'Budget Period 3'!AI25+ 'Budget Period 4'!AI25+ 'Budget Period 5'!AI25+ 'Budget Period 6'!AI25</f>
        <v>0</v>
      </c>
      <c r="AA26" s="484"/>
      <c r="AB26" s="484"/>
      <c r="AC26" s="485"/>
      <c r="AD26" s="136"/>
      <c r="AE26" s="10"/>
    </row>
    <row r="27" spans="2:31" x14ac:dyDescent="0.2">
      <c r="B27" s="10"/>
      <c r="C27" s="136"/>
      <c r="D27" s="136"/>
      <c r="E27" s="148" t="s">
        <v>105</v>
      </c>
      <c r="F27" s="874">
        <f>'Budget Period 1'!F26:K26</f>
        <v>0</v>
      </c>
      <c r="G27" s="875"/>
      <c r="H27" s="875"/>
      <c r="I27" s="875"/>
      <c r="J27" s="875"/>
      <c r="K27" s="876"/>
      <c r="L27" s="877" t="str">
        <f>CHOOSE('Budget Period 1'!L26,"",'Drop-Down_Options'!$B$25,'Drop-Down_Options'!$B$26,'Drop-Down_Options'!$B$27,'Drop-Down_Options'!$B$28)</f>
        <v/>
      </c>
      <c r="M27" s="878"/>
      <c r="N27" s="879"/>
      <c r="O27" s="880">
        <f>CHOOSE('Budget Period 1'!Y26,0,0,0,'Budget Period 1'!AG26) +
CHOOSE('Budget Period 2'!Y26,0,0,0,'Budget Period 2'!AG26) +
CHOOSE('Budget Period 3'!Y26,0,0,0,'Budget Period 3'!AG26) +
CHOOSE('Budget Period 4'!Y26,0,0,0,'Budget Period 4'!AG26) +
CHOOSE('Budget Period 5'!Y26,0,0,0,'Budget Period 5'!AG26) +
CHOOSE('Budget Period 6'!Y26,0,0,0,'Budget Period 6'!AG26)</f>
        <v>0</v>
      </c>
      <c r="P27" s="881"/>
      <c r="Q27" s="882"/>
      <c r="R27" s="880">
        <f>CHOOSE('Budget Period 1'!Y26, 0, 0, 'Budget Period 1'!AG26,0) +
CHOOSE('Budget Period 2'!Y26, 0, 0, 'Budget Period 2'!AG26,0) +
CHOOSE('Budget Period 3'!Y26, 0, 0, 'Budget Period 3'!AG26,0) +
CHOOSE('Budget Period 4'!Y26, 0, 0, 'Budget Period 4'!AG26,0) +
CHOOSE('Budget Period 5'!Y26, 0, 0, 'Budget Period 5'!AG26,0) +
CHOOSE('Budget Period 6'!Y26, 0, 0, 'Budget Period 6'!AG26,0)</f>
        <v>0</v>
      </c>
      <c r="S27" s="881"/>
      <c r="T27" s="882"/>
      <c r="U27" s="883">
        <f>CHOOSE('Budget Period 1'!Y26, 0, 'Budget Period 1'!AG26, 0, 0) +
CHOOSE('Budget Period 2'!Y26, 0, 'Budget Period 2'!AG26, 0, 0) +
CHOOSE('Budget Period 3'!Y26, 0, 'Budget Period 3'!AG26, 0, 0) +
CHOOSE('Budget Period 4'!Y26, 0, 'Budget Period 4'!AG26, 0, 0) +
CHOOSE('Budget Period 5'!Y26, 0, 'Budget Period 5'!AG26, 0, 0) +
CHOOSE('Budget Period 6'!Y26, 0, 'Budget Period 6'!AG26, 0, 0)</f>
        <v>0</v>
      </c>
      <c r="V27" s="884"/>
      <c r="W27" s="885"/>
      <c r="X27" s="136"/>
      <c r="Y27" s="136"/>
      <c r="Z27" s="873">
        <f>'Budget Period 1'!AI26 + 'Budget Period 2'!AI26 + 'Budget Period 3'!AI26+ 'Budget Period 4'!AI26+ 'Budget Period 5'!AI26+ 'Budget Period 6'!AI26</f>
        <v>0</v>
      </c>
      <c r="AA27" s="484"/>
      <c r="AB27" s="484"/>
      <c r="AC27" s="485"/>
      <c r="AD27" s="136"/>
      <c r="AE27" s="10"/>
    </row>
    <row r="28" spans="2:31" x14ac:dyDescent="0.2">
      <c r="B28" s="10"/>
      <c r="C28" s="136"/>
      <c r="D28" s="136"/>
      <c r="E28" s="148" t="s">
        <v>106</v>
      </c>
      <c r="F28" s="874">
        <f>'Budget Period 1'!F27:K27</f>
        <v>0</v>
      </c>
      <c r="G28" s="875"/>
      <c r="H28" s="875"/>
      <c r="I28" s="875"/>
      <c r="J28" s="875"/>
      <c r="K28" s="876"/>
      <c r="L28" s="877" t="str">
        <f>CHOOSE('Budget Period 1'!L27,"",'Drop-Down_Options'!$B$25,'Drop-Down_Options'!$B$26,'Drop-Down_Options'!$B$27,'Drop-Down_Options'!$B$28)</f>
        <v/>
      </c>
      <c r="M28" s="878"/>
      <c r="N28" s="879"/>
      <c r="O28" s="880">
        <f>CHOOSE('Budget Period 1'!Y27,0,0,0,'Budget Period 1'!AG27) +
CHOOSE('Budget Period 2'!Y27,0,0,0,'Budget Period 2'!AG27) +
CHOOSE('Budget Period 3'!Y27,0,0,0,'Budget Period 3'!AG27) +
CHOOSE('Budget Period 4'!Y27,0,0,0,'Budget Period 4'!AG27) +
CHOOSE('Budget Period 5'!Y27,0,0,0,'Budget Period 5'!AG27) +
CHOOSE('Budget Period 6'!Y27,0,0,0,'Budget Period 6'!AG27)</f>
        <v>0</v>
      </c>
      <c r="P28" s="881"/>
      <c r="Q28" s="882"/>
      <c r="R28" s="880">
        <f>CHOOSE('Budget Period 1'!Y27, 0, 0, 'Budget Period 1'!AG27,0) +
CHOOSE('Budget Period 2'!Y27, 0, 0, 'Budget Period 2'!AG27,0) +
CHOOSE('Budget Period 3'!Y27, 0, 0, 'Budget Period 3'!AG27,0) +
CHOOSE('Budget Period 4'!Y27, 0, 0, 'Budget Period 4'!AG27,0) +
CHOOSE('Budget Period 5'!Y27, 0, 0, 'Budget Period 5'!AG27,0) +
CHOOSE('Budget Period 6'!Y27, 0, 0, 'Budget Period 6'!AG27,0)</f>
        <v>0</v>
      </c>
      <c r="S28" s="881"/>
      <c r="T28" s="882"/>
      <c r="U28" s="883">
        <f>CHOOSE('Budget Period 1'!Y27, 0, 'Budget Period 1'!AG27, 0, 0) +
CHOOSE('Budget Period 2'!Y27, 0, 'Budget Period 2'!AG27, 0, 0) +
CHOOSE('Budget Period 3'!Y27, 0, 'Budget Period 3'!AG27, 0, 0) +
CHOOSE('Budget Period 4'!Y27, 0, 'Budget Period 4'!AG27, 0, 0) +
CHOOSE('Budget Period 5'!Y27, 0, 'Budget Period 5'!AG27, 0, 0) +
CHOOSE('Budget Period 6'!Y27, 0, 'Budget Period 6'!AG27, 0, 0)</f>
        <v>0</v>
      </c>
      <c r="V28" s="884"/>
      <c r="W28" s="885"/>
      <c r="X28" s="136"/>
      <c r="Y28" s="136"/>
      <c r="Z28" s="873">
        <f>'Budget Period 1'!AI27 + 'Budget Period 2'!AI27 + 'Budget Period 3'!AI27+ 'Budget Period 4'!AI27+ 'Budget Period 5'!AI27+ 'Budget Period 6'!AI27</f>
        <v>0</v>
      </c>
      <c r="AA28" s="484"/>
      <c r="AB28" s="484"/>
      <c r="AC28" s="485"/>
      <c r="AD28" s="136"/>
      <c r="AE28" s="10"/>
    </row>
    <row r="29" spans="2:31" x14ac:dyDescent="0.2">
      <c r="B29" s="10"/>
      <c r="C29" s="136"/>
      <c r="D29" s="136"/>
      <c r="E29" s="148" t="s">
        <v>107</v>
      </c>
      <c r="F29" s="874">
        <f>'Budget Period 1'!F28:K28</f>
        <v>0</v>
      </c>
      <c r="G29" s="875"/>
      <c r="H29" s="875"/>
      <c r="I29" s="875"/>
      <c r="J29" s="875"/>
      <c r="K29" s="876"/>
      <c r="L29" s="877" t="str">
        <f>CHOOSE('Budget Period 1'!L28,"",'Drop-Down_Options'!$B$25,'Drop-Down_Options'!$B$26,'Drop-Down_Options'!$B$27,'Drop-Down_Options'!$B$28)</f>
        <v/>
      </c>
      <c r="M29" s="878"/>
      <c r="N29" s="879"/>
      <c r="O29" s="880">
        <f>CHOOSE('Budget Period 1'!Y28,0,0,0,'Budget Period 1'!AG28) +
CHOOSE('Budget Period 2'!Y28,0,0,0,'Budget Period 2'!AG28) +
CHOOSE('Budget Period 3'!Y28,0,0,0,'Budget Period 3'!AG28) +
CHOOSE('Budget Period 4'!Y28,0,0,0,'Budget Period 4'!AG28) +
CHOOSE('Budget Period 5'!Y28,0,0,0,'Budget Period 5'!AG28) +
CHOOSE('Budget Period 6'!Y28,0,0,0,'Budget Period 6'!AG28)</f>
        <v>0</v>
      </c>
      <c r="P29" s="881"/>
      <c r="Q29" s="882"/>
      <c r="R29" s="880">
        <f>CHOOSE('Budget Period 1'!Y28, 0, 0, 'Budget Period 1'!AG28,0) +
CHOOSE('Budget Period 2'!Y28, 0, 0, 'Budget Period 2'!AG28,0) +
CHOOSE('Budget Period 3'!Y28, 0, 0, 'Budget Period 3'!AG28,0) +
CHOOSE('Budget Period 4'!Y28, 0, 0, 'Budget Period 4'!AG28,0) +
CHOOSE('Budget Period 5'!Y28, 0, 0, 'Budget Period 5'!AG28,0) +
CHOOSE('Budget Period 6'!Y28, 0, 0, 'Budget Period 6'!AG28,0)</f>
        <v>0</v>
      </c>
      <c r="S29" s="881"/>
      <c r="T29" s="882"/>
      <c r="U29" s="883">
        <f>CHOOSE('Budget Period 1'!Y28, 0, 'Budget Period 1'!AG28, 0, 0) +
CHOOSE('Budget Period 2'!Y28, 0, 'Budget Period 2'!AG28, 0, 0) +
CHOOSE('Budget Period 3'!Y28, 0, 'Budget Period 3'!AG28, 0, 0) +
CHOOSE('Budget Period 4'!Y28, 0, 'Budget Period 4'!AG28, 0, 0) +
CHOOSE('Budget Period 5'!Y28, 0, 'Budget Period 5'!AG28, 0, 0) +
CHOOSE('Budget Period 6'!Y28, 0, 'Budget Period 6'!AG28, 0, 0)</f>
        <v>0</v>
      </c>
      <c r="V29" s="884"/>
      <c r="W29" s="885"/>
      <c r="X29" s="136"/>
      <c r="Y29" s="136"/>
      <c r="Z29" s="873">
        <f>'Budget Period 1'!AI28 + 'Budget Period 2'!AI28 + 'Budget Period 3'!AI28+ 'Budget Period 4'!AI28+ 'Budget Period 5'!AI28+ 'Budget Period 6'!AI28</f>
        <v>0</v>
      </c>
      <c r="AA29" s="484"/>
      <c r="AB29" s="484"/>
      <c r="AC29" s="485"/>
      <c r="AD29" s="136"/>
      <c r="AE29" s="10"/>
    </row>
    <row r="30" spans="2:31" x14ac:dyDescent="0.2">
      <c r="B30" s="10"/>
      <c r="C30" s="136"/>
      <c r="D30" s="136"/>
      <c r="E30" s="148" t="s">
        <v>108</v>
      </c>
      <c r="F30" s="874">
        <f>'Budget Period 1'!F29:K29</f>
        <v>0</v>
      </c>
      <c r="G30" s="875"/>
      <c r="H30" s="875"/>
      <c r="I30" s="875"/>
      <c r="J30" s="875"/>
      <c r="K30" s="876"/>
      <c r="L30" s="877" t="str">
        <f>CHOOSE('Budget Period 1'!L29,"",'Drop-Down_Options'!$B$25,'Drop-Down_Options'!$B$26,'Drop-Down_Options'!$B$27,'Drop-Down_Options'!$B$28)</f>
        <v/>
      </c>
      <c r="M30" s="878"/>
      <c r="N30" s="879"/>
      <c r="O30" s="880">
        <f>CHOOSE('Budget Period 1'!Y29,0,0,0,'Budget Period 1'!AG29) +
CHOOSE('Budget Period 2'!Y29,0,0,0,'Budget Period 2'!AG29) +
CHOOSE('Budget Period 3'!Y29,0,0,0,'Budget Period 3'!AG29) +
CHOOSE('Budget Period 4'!Y29,0,0,0,'Budget Period 4'!AG29) +
CHOOSE('Budget Period 5'!Y29,0,0,0,'Budget Period 5'!AG29) +
CHOOSE('Budget Period 6'!Y29,0,0,0,'Budget Period 6'!AG29)</f>
        <v>0</v>
      </c>
      <c r="P30" s="881"/>
      <c r="Q30" s="882"/>
      <c r="R30" s="880">
        <f>CHOOSE('Budget Period 1'!Y29, 0, 0, 'Budget Period 1'!AG29,0) +
CHOOSE('Budget Period 2'!Y29, 0, 0, 'Budget Period 2'!AG29,0) +
CHOOSE('Budget Period 3'!Y29, 0, 0, 'Budget Period 3'!AG29,0) +
CHOOSE('Budget Period 4'!Y29, 0, 0, 'Budget Period 4'!AG29,0) +
CHOOSE('Budget Period 5'!Y29, 0, 0, 'Budget Period 5'!AG29,0) +
CHOOSE('Budget Period 6'!Y29, 0, 0, 'Budget Period 6'!AG29,0)</f>
        <v>0</v>
      </c>
      <c r="S30" s="881"/>
      <c r="T30" s="882"/>
      <c r="U30" s="883">
        <f>CHOOSE('Budget Period 1'!Y29, 0, 'Budget Period 1'!AG29, 0, 0) +
CHOOSE('Budget Period 2'!Y29, 0, 'Budget Period 2'!AG29, 0, 0) +
CHOOSE('Budget Period 3'!Y29, 0, 'Budget Period 3'!AG29, 0, 0) +
CHOOSE('Budget Period 4'!Y29, 0, 'Budget Period 4'!AG29, 0, 0) +
CHOOSE('Budget Period 5'!Y29, 0, 'Budget Period 5'!AG29, 0, 0) +
CHOOSE('Budget Period 6'!Y29, 0, 'Budget Period 6'!AG29, 0, 0)</f>
        <v>0</v>
      </c>
      <c r="V30" s="884"/>
      <c r="W30" s="885"/>
      <c r="X30" s="136"/>
      <c r="Y30" s="136"/>
      <c r="Z30" s="873">
        <f>'Budget Period 1'!AI29 + 'Budget Period 2'!AI29 + 'Budget Period 3'!AI29+ 'Budget Period 4'!AI29+ 'Budget Period 5'!AI29+ 'Budget Period 6'!AI29</f>
        <v>0</v>
      </c>
      <c r="AA30" s="484"/>
      <c r="AB30" s="484"/>
      <c r="AC30" s="485"/>
      <c r="AD30" s="136"/>
      <c r="AE30" s="10"/>
    </row>
    <row r="31" spans="2:31" ht="13.5" thickBot="1" x14ac:dyDescent="0.25">
      <c r="B31" s="10"/>
      <c r="C31" s="136"/>
      <c r="D31" s="136"/>
      <c r="E31" s="148" t="s">
        <v>109</v>
      </c>
      <c r="F31" s="968">
        <f>'Budget Period 1'!F30:K30</f>
        <v>0</v>
      </c>
      <c r="G31" s="969"/>
      <c r="H31" s="969"/>
      <c r="I31" s="969"/>
      <c r="J31" s="969"/>
      <c r="K31" s="970"/>
      <c r="L31" s="978" t="str">
        <f>CHOOSE('Budget Period 1'!L30,"",'Drop-Down_Options'!$B$25,'Drop-Down_Options'!$B$26,'Drop-Down_Options'!$B$27,'Drop-Down_Options'!$B$28)</f>
        <v/>
      </c>
      <c r="M31" s="979"/>
      <c r="N31" s="980"/>
      <c r="O31" s="972">
        <f>CHOOSE('Budget Period 1'!Y30,0,0,0,'Budget Period 1'!AG30) +
CHOOSE('Budget Period 2'!Y30,0,0,0,'Budget Period 2'!AG30) +
CHOOSE('Budget Period 3'!Y30,0,0,0,'Budget Period 3'!AG30) +
CHOOSE('Budget Period 4'!Y30,0,0,0,'Budget Period 4'!AG30) +
CHOOSE('Budget Period 5'!Y30,0,0,0,'Budget Period 5'!AG30) +
CHOOSE('Budget Period 6'!Y30,0,0,0,'Budget Period 6'!AG30)</f>
        <v>0</v>
      </c>
      <c r="P31" s="973"/>
      <c r="Q31" s="974"/>
      <c r="R31" s="972">
        <f>CHOOSE('Budget Period 1'!Y30, 0, 0, 'Budget Period 1'!AG30,0) +
CHOOSE('Budget Period 2'!Y30, 0, 0, 'Budget Period 2'!AG30,0) +
CHOOSE('Budget Period 3'!Y30, 0, 0, 'Budget Period 3'!AG30,0) +
CHOOSE('Budget Period 4'!Y30, 0, 0, 'Budget Period 4'!AG30,0) +
CHOOSE('Budget Period 5'!Y30, 0, 0, 'Budget Period 5'!AG30,0) +
CHOOSE('Budget Period 6'!Y30, 0, 0, 'Budget Period 6'!AG30,0)</f>
        <v>0</v>
      </c>
      <c r="S31" s="973"/>
      <c r="T31" s="974"/>
      <c r="U31" s="975">
        <f>CHOOSE('Budget Period 1'!Y30, 0, 'Budget Period 1'!AG30, 0, 0) +
CHOOSE('Budget Period 2'!Y30, 0, 'Budget Period 2'!AG30, 0, 0) +
CHOOSE('Budget Period 3'!Y30, 0, 'Budget Period 3'!AG30, 0, 0) +
CHOOSE('Budget Period 4'!Y30, 0, 'Budget Period 4'!AG30, 0, 0) +
CHOOSE('Budget Period 5'!Y30, 0, 'Budget Period 5'!AG30, 0, 0) +
CHOOSE('Budget Period 6'!Y30, 0, 'Budget Period 6'!AG30, 0, 0)</f>
        <v>0</v>
      </c>
      <c r="V31" s="976"/>
      <c r="W31" s="977"/>
      <c r="X31" s="136"/>
      <c r="Y31" s="136"/>
      <c r="Z31" s="971">
        <f>'Budget Period 1'!AI30 + 'Budget Period 2'!AI30 + 'Budget Period 3'!AI30+ 'Budget Period 4'!AI30+ 'Budget Period 5'!AI30+ 'Budget Period 6'!AI30</f>
        <v>0</v>
      </c>
      <c r="AA31" s="507"/>
      <c r="AB31" s="507"/>
      <c r="AC31" s="508"/>
      <c r="AD31" s="136"/>
      <c r="AE31" s="10"/>
    </row>
    <row r="32" spans="2:31" ht="13.5" thickBot="1" x14ac:dyDescent="0.25">
      <c r="B32" s="10"/>
      <c r="C32" s="136"/>
      <c r="D32" s="136"/>
      <c r="E32" s="148"/>
      <c r="F32" s="139"/>
      <c r="G32" s="139"/>
      <c r="H32" s="139"/>
      <c r="I32" s="139"/>
      <c r="J32" s="139"/>
      <c r="K32" s="139"/>
      <c r="L32" s="171"/>
      <c r="M32" s="171"/>
      <c r="N32" s="171"/>
      <c r="O32" s="176"/>
      <c r="P32" s="176"/>
      <c r="Q32" s="176"/>
      <c r="R32" s="176"/>
      <c r="S32" s="176"/>
      <c r="T32" s="176"/>
      <c r="U32" s="177"/>
      <c r="V32" s="177"/>
      <c r="W32" s="177"/>
      <c r="X32" s="136"/>
      <c r="Y32" s="136"/>
      <c r="Z32" s="178"/>
      <c r="AA32" s="178"/>
      <c r="AB32" s="178"/>
      <c r="AC32" s="178"/>
      <c r="AD32" s="136"/>
      <c r="AE32" s="10"/>
    </row>
    <row r="33" spans="2:31" ht="13.5" thickBot="1" x14ac:dyDescent="0.25">
      <c r="B33" s="10"/>
      <c r="C33" s="136"/>
      <c r="D33" s="136"/>
      <c r="E33" s="148"/>
      <c r="F33" s="172" t="s">
        <v>185</v>
      </c>
      <c r="G33" s="139"/>
      <c r="H33" s="139"/>
      <c r="I33" s="139"/>
      <c r="J33" s="139"/>
      <c r="K33" s="139"/>
      <c r="L33" s="171"/>
      <c r="M33" s="171"/>
      <c r="N33" s="171"/>
      <c r="O33" s="880">
        <f>SUM(O12:Q31)</f>
        <v>0</v>
      </c>
      <c r="P33" s="881"/>
      <c r="Q33" s="882"/>
      <c r="R33" s="880">
        <f>SUM(R12:T31)</f>
        <v>0</v>
      </c>
      <c r="S33" s="881"/>
      <c r="T33" s="882"/>
      <c r="U33" s="983">
        <f>SUM(U12:W31)</f>
        <v>0</v>
      </c>
      <c r="V33" s="984"/>
      <c r="W33" s="985"/>
      <c r="X33" s="136"/>
      <c r="Y33" s="136"/>
      <c r="Z33" s="986">
        <f>SUM(Z12:AC31)</f>
        <v>0</v>
      </c>
      <c r="AA33" s="987"/>
      <c r="AB33" s="987"/>
      <c r="AC33" s="988"/>
      <c r="AD33" s="136"/>
      <c r="AE33" s="10"/>
    </row>
    <row r="34" spans="2:31" x14ac:dyDescent="0.2">
      <c r="B34" s="10"/>
      <c r="C34" s="136"/>
      <c r="D34" s="136"/>
      <c r="E34" s="136"/>
      <c r="F34" s="172" t="s">
        <v>184</v>
      </c>
      <c r="G34" s="148"/>
      <c r="H34" s="148"/>
      <c r="I34" s="148"/>
      <c r="J34" s="148"/>
      <c r="K34" s="148"/>
      <c r="L34" s="148"/>
      <c r="M34" s="148"/>
      <c r="N34" s="148"/>
      <c r="O34" s="136"/>
      <c r="P34" s="136"/>
      <c r="Q34" s="136"/>
      <c r="R34" s="148"/>
      <c r="S34" s="148"/>
      <c r="T34" s="136"/>
      <c r="U34" s="995">
        <f>COUNTA(F12:K31)-COUNT(F12:K31)</f>
        <v>0</v>
      </c>
      <c r="V34" s="996"/>
      <c r="W34" s="997"/>
      <c r="X34" s="148"/>
      <c r="Y34" s="148"/>
      <c r="Z34" s="148"/>
      <c r="AA34" s="148"/>
      <c r="AB34" s="148"/>
      <c r="AC34" s="148"/>
      <c r="AD34" s="136"/>
      <c r="AE34" s="10"/>
    </row>
    <row r="35" spans="2:31" ht="13.5" thickBot="1" x14ac:dyDescent="0.25">
      <c r="B35" s="10"/>
      <c r="C35" s="163"/>
      <c r="D35" s="136"/>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68"/>
      <c r="AE35" s="10"/>
    </row>
    <row r="36" spans="2:31" ht="13.5" thickBot="1" x14ac:dyDescent="0.25">
      <c r="B36" s="10"/>
      <c r="C36" s="163"/>
      <c r="D36" s="141" t="s">
        <v>202</v>
      </c>
      <c r="E36" s="136"/>
      <c r="F36" s="136"/>
      <c r="G36" s="136"/>
      <c r="H36" s="136"/>
      <c r="I36" s="136"/>
      <c r="J36" s="136"/>
      <c r="K36" s="136"/>
      <c r="L36" s="136"/>
      <c r="M36" s="136"/>
      <c r="N36" s="136"/>
      <c r="O36" s="136"/>
      <c r="P36" s="136"/>
      <c r="Q36" s="136"/>
      <c r="R36" s="136"/>
      <c r="S36" s="136"/>
      <c r="T36" s="136"/>
      <c r="U36" s="136"/>
      <c r="V36" s="136"/>
      <c r="W36" s="136"/>
      <c r="X36" s="136"/>
      <c r="Y36" s="136"/>
      <c r="Z36" s="926" t="s">
        <v>117</v>
      </c>
      <c r="AA36" s="927"/>
      <c r="AB36" s="927"/>
      <c r="AC36" s="928"/>
      <c r="AD36" s="136"/>
      <c r="AE36" s="10"/>
    </row>
    <row r="37" spans="2:31" x14ac:dyDescent="0.2">
      <c r="B37" s="10"/>
      <c r="C37" s="136"/>
      <c r="D37" s="136"/>
      <c r="E37" s="136"/>
      <c r="F37" s="989" t="s">
        <v>201</v>
      </c>
      <c r="G37" s="990"/>
      <c r="H37" s="990"/>
      <c r="I37" s="990"/>
      <c r="J37" s="990"/>
      <c r="K37" s="991"/>
      <c r="L37" s="136"/>
      <c r="M37" s="136"/>
      <c r="N37" s="136"/>
      <c r="O37" s="136"/>
      <c r="P37" s="136"/>
      <c r="Q37" s="136"/>
      <c r="R37" s="136"/>
      <c r="S37" s="137" t="s">
        <v>204</v>
      </c>
      <c r="T37" s="136"/>
      <c r="U37" s="936">
        <f>SUM('Budget Period 1'!AB36*(CHOOSE(Calc!F55,0,1,1,1,1,0.5,0.5)),'Budget Period 1'!AB37*(CHOOSE(Calc!F56,0,1,1,1,1,0.5,0.5)),'Budget Period 1'!AB38*(CHOOSE(Calc!F57,0,1,1,1,1,0.5,0.5)),'Budget Period 1'!AB39*(CHOOSE(Calc!F58,0,1,1,1,1,0.5,0.5)),'Budget Period 1'!AB40*(CHOOSE(Calc!F59,0,1,1,1,1,0.5,0.5)),'Budget Period 2'!AB36*(CHOOSE(Calc!F60,0,1,1,1,1,0.5,0.5)),'Budget Period 2'!AB37*(CHOOSE(Calc!F61,0,1,1,1,1,0.5,0.5)),'Budget Period 2'!AB38*(CHOOSE(Calc!F62,0,1,1,1,1,0.5,0.5)),'Budget Period 2'!AB39*(CHOOSE(Calc!F63,0,1,1,1,1,0.5,0.5)),'Budget Period 2'!AB40*(CHOOSE(Calc!F64,0,1,1,1,1,0.5,0.5)),'Budget Period 3'!AB36*(CHOOSE(Calc!F65,0,1,1,1,1,0.5,0.5)),'Budget Period 3'!AB37*(CHOOSE(Calc!F66,0,1,1,1,1,0.5,0.5)),'Budget Period 3'!AB38*(CHOOSE(Calc!F67,0,1,1,1,1,0.5,0.5)),'Budget Period 3'!AB39*(CHOOSE(Calc!F68,0,1,1,1,1,0.5,0.5)),'Budget Period 3'!AB40*(CHOOSE(Calc!F69,0,1,1,1,1,0.5,0.5)),'Budget Period 4'!AB36*(CHOOSE(Calc!F70,0,1,1,1,1,0.5,0.5)),'Budget Period 4'!AB37*(CHOOSE(Calc!F71,0,1,1,1,1,0.5,0.5)),'Budget Period 4'!AB38*(CHOOSE(Calc!F72,0,1,1,1,1,0.5,0.5)),'Budget Period 4'!AB39*(CHOOSE(Calc!F73,0,1,1,1,1,0.5,0.5)),'Budget Period 4'!AB40*(CHOOSE(Calc!F74,0,1,1,1,1,0.5,0.5)),'Budget Period 5'!AB36*(CHOOSE(Calc!F75,0,1,1,1,1,0.5,0.5)),'Budget Period 5'!AB37*(CHOOSE(Calc!F76,0,1,1,1,1,0.5,0.5)),'Budget Period 5'!AB38*(CHOOSE(Calc!F77,0,1,1,1,1,0.5,0.5)),'Budget Period 5'!AB39*(CHOOSE(Calc!F78,0,1,1,1,1,0.5,0.5)),'Budget Period 5'!AB40*(CHOOSE(Calc!F79,0,1,1,1,1,0.5,0.5)),'Budget Period 6'!AB36*(CHOOSE(Calc!F80,0,1,1,1,1,0.5,0.5)),'Budget Period 6'!AB37*(CHOOSE(Calc!F81,0,1,1,1,1,0.5,0.5)),'Budget Period 6'!AB38*(CHOOSE(Calc!F82,0,1,1,1,1,0.5,0.5)),'Budget Period 6'!AB39*(CHOOSE(Calc!F83,0,1,1,1,1,0.5,0.5)),'Budget Period 6'!AB40*(CHOOSE(Calc!F84,0,1,1,1,1,0.5,0.5)))</f>
        <v>0</v>
      </c>
      <c r="V37" s="937"/>
      <c r="W37" s="938"/>
      <c r="X37" s="136"/>
      <c r="Y37" s="159"/>
      <c r="Z37" s="912">
        <f>SUM(Result_GradAsstSalary_Y1, Result_GradAsstSalary_Y2, Result_GradAsstSalary_Y3, Result_GradAsstSalary_Y4, Result_GradAsstSalary_Y5, Result_GradAsstSalary_Y6)</f>
        <v>0</v>
      </c>
      <c r="AA37" s="913"/>
      <c r="AB37" s="913"/>
      <c r="AC37" s="914"/>
      <c r="AD37" s="136"/>
      <c r="AE37" s="10"/>
    </row>
    <row r="38" spans="2:31" ht="13.5" customHeight="1" thickBot="1" x14ac:dyDescent="0.25">
      <c r="B38" s="10"/>
      <c r="C38" s="136"/>
      <c r="D38" s="136"/>
      <c r="E38" s="136"/>
      <c r="F38" s="992" t="s">
        <v>129</v>
      </c>
      <c r="G38" s="993"/>
      <c r="H38" s="993"/>
      <c r="I38" s="993"/>
      <c r="J38" s="993"/>
      <c r="K38" s="994"/>
      <c r="L38" s="136"/>
      <c r="M38" s="136"/>
      <c r="N38" s="136"/>
      <c r="O38" s="136"/>
      <c r="P38" s="136"/>
      <c r="Q38" s="136"/>
      <c r="R38" s="136"/>
      <c r="S38" s="137" t="s">
        <v>203</v>
      </c>
      <c r="T38" s="136"/>
      <c r="U38" s="877">
        <f>SUM('Budget Period 1'!U46:W50, 'Budget Period 2'!U46:W50, 'Budget Period 3'!U46:W50, 'Budget Period 4'!U46:W50, 'Budget Period 5'!U46:W50, 'Budget Period 6'!U46:W50)</f>
        <v>0</v>
      </c>
      <c r="V38" s="878"/>
      <c r="W38" s="879"/>
      <c r="X38" s="136"/>
      <c r="Y38" s="136"/>
      <c r="Z38" s="915">
        <f>SUM(Result_StudentSalary_Y1, Result_StudentSalary_Y2, Result_StudentSalary_Y3, Result_StudentSalary_Y4, Result_StudentSalary_Y5, Result_StudentSalary_Y6)</f>
        <v>0</v>
      </c>
      <c r="AA38" s="590"/>
      <c r="AB38" s="590"/>
      <c r="AC38" s="610"/>
      <c r="AD38" s="136"/>
      <c r="AE38" s="10"/>
    </row>
    <row r="39" spans="2:31" x14ac:dyDescent="0.2">
      <c r="B39" s="10"/>
      <c r="C39" s="146"/>
      <c r="D39" s="143"/>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7"/>
      <c r="AE39" s="10"/>
    </row>
    <row r="40" spans="2:31" ht="13.5" thickBot="1" x14ac:dyDescent="0.25">
      <c r="B40" s="10"/>
      <c r="C40" s="164"/>
      <c r="D40" s="165"/>
      <c r="E40" s="165"/>
      <c r="F40" s="165"/>
      <c r="G40" s="165"/>
      <c r="H40" s="165"/>
      <c r="I40" s="165"/>
      <c r="J40" s="165"/>
      <c r="K40" s="165"/>
      <c r="L40" s="165"/>
      <c r="M40" s="165"/>
      <c r="N40" s="165"/>
      <c r="O40" s="165"/>
      <c r="P40" s="165"/>
      <c r="Q40" s="165"/>
      <c r="R40" s="165"/>
      <c r="S40" s="165"/>
      <c r="T40" s="165"/>
      <c r="U40" s="165"/>
      <c r="V40" s="165"/>
      <c r="W40" s="165"/>
      <c r="X40" s="165"/>
      <c r="Y40" s="165"/>
      <c r="Z40" s="165"/>
      <c r="AA40" s="165"/>
      <c r="AB40" s="165"/>
      <c r="AC40" s="165"/>
      <c r="AD40" s="169"/>
      <c r="AE40" s="10"/>
    </row>
    <row r="41" spans="2:31" ht="12.75" customHeight="1" x14ac:dyDescent="0.2">
      <c r="B41" s="10"/>
      <c r="C41" s="136"/>
      <c r="D41" s="141" t="s">
        <v>186</v>
      </c>
      <c r="E41" s="136"/>
      <c r="F41" s="136"/>
      <c r="G41" s="136"/>
      <c r="H41" s="136"/>
      <c r="I41" s="136"/>
      <c r="J41" s="136"/>
      <c r="K41" s="136"/>
      <c r="L41" s="136"/>
      <c r="M41" s="136"/>
      <c r="N41" s="136"/>
      <c r="O41" s="136"/>
      <c r="P41" s="136"/>
      <c r="Q41" s="136"/>
      <c r="R41" s="136"/>
      <c r="S41" s="136"/>
      <c r="T41" s="136"/>
      <c r="U41" s="136"/>
      <c r="V41" s="136"/>
      <c r="W41" s="136"/>
      <c r="X41" s="136"/>
      <c r="Y41" s="136"/>
      <c r="Z41" s="916" t="s">
        <v>174</v>
      </c>
      <c r="AA41" s="917"/>
      <c r="AB41" s="917"/>
      <c r="AC41" s="918"/>
      <c r="AD41" s="136"/>
      <c r="AE41" s="10"/>
    </row>
    <row r="42" spans="2:31" x14ac:dyDescent="0.2">
      <c r="B42" s="10"/>
      <c r="C42" s="136"/>
      <c r="D42" s="136"/>
      <c r="E42" s="136"/>
      <c r="F42" s="900" t="s">
        <v>187</v>
      </c>
      <c r="G42" s="901"/>
      <c r="H42" s="901"/>
      <c r="I42" s="901"/>
      <c r="J42" s="901"/>
      <c r="K42" s="902"/>
      <c r="L42" s="136"/>
      <c r="M42" s="136"/>
      <c r="N42" s="136"/>
      <c r="O42" s="136"/>
      <c r="P42" s="136"/>
      <c r="Q42" s="136"/>
      <c r="R42" s="136"/>
      <c r="S42" s="136"/>
      <c r="T42" s="136"/>
      <c r="U42" s="136"/>
      <c r="V42" s="136"/>
      <c r="W42" s="136"/>
      <c r="X42" s="136"/>
      <c r="Y42" s="136"/>
      <c r="Z42" s="919">
        <f>SUM(Result_SalariesWages_Y1, Result_SalariesWages_Y2, Result_SalariesWages_Y3, Result_SalariesWages_Y4, Result_SalariesWages_Y5, Result_SalariesWages_Y6)</f>
        <v>0</v>
      </c>
      <c r="AA42" s="920"/>
      <c r="AB42" s="920"/>
      <c r="AC42" s="921"/>
      <c r="AD42" s="136"/>
      <c r="AE42" s="10"/>
    </row>
    <row r="43" spans="2:31" ht="13.5" thickBot="1" x14ac:dyDescent="0.25">
      <c r="B43" s="10"/>
      <c r="C43" s="136"/>
      <c r="D43" s="136"/>
      <c r="E43" s="136"/>
      <c r="F43" s="900" t="s">
        <v>90</v>
      </c>
      <c r="G43" s="901"/>
      <c r="H43" s="901"/>
      <c r="I43" s="901"/>
      <c r="J43" s="901"/>
      <c r="K43" s="902"/>
      <c r="L43" s="136"/>
      <c r="M43" s="136"/>
      <c r="N43" s="136"/>
      <c r="O43" s="136"/>
      <c r="P43" s="136"/>
      <c r="Q43" s="136"/>
      <c r="R43" s="136"/>
      <c r="S43" s="136"/>
      <c r="T43" s="136"/>
      <c r="U43" s="136"/>
      <c r="V43" s="136"/>
      <c r="W43" s="136"/>
      <c r="X43" s="136"/>
      <c r="Y43" s="136"/>
      <c r="Z43" s="922">
        <f>SUM(Result_FringeBenefits_Y1, Result_FringeBenefits_Y2, Result_FringeBenefits_Y3, Result_FringeBenefits_Y4, Result_FringeBenefits_Y5, Result_FringeBenefits_Y6)</f>
        <v>0</v>
      </c>
      <c r="AA43" s="923"/>
      <c r="AB43" s="923"/>
      <c r="AC43" s="924"/>
      <c r="AD43" s="136"/>
      <c r="AE43" s="10"/>
    </row>
    <row r="44" spans="2:31" ht="13.5" thickBot="1" x14ac:dyDescent="0.25">
      <c r="B44" s="10"/>
      <c r="C44" s="136"/>
      <c r="D44" s="136"/>
      <c r="E44" s="136"/>
      <c r="F44" s="173"/>
      <c r="G44" s="173"/>
      <c r="H44" s="173"/>
      <c r="I44" s="173"/>
      <c r="J44" s="173"/>
      <c r="K44" s="173"/>
      <c r="L44" s="173"/>
      <c r="M44" s="173"/>
      <c r="N44" s="173"/>
      <c r="O44" s="173"/>
      <c r="P44" s="173"/>
      <c r="Q44" s="173"/>
      <c r="R44" s="136"/>
      <c r="S44" s="136"/>
      <c r="T44" s="136"/>
      <c r="U44" s="136"/>
      <c r="V44" s="136"/>
      <c r="W44" s="136"/>
      <c r="X44" s="136"/>
      <c r="Y44" s="136"/>
      <c r="Z44" s="175"/>
      <c r="AA44" s="175"/>
      <c r="AB44" s="175"/>
      <c r="AC44" s="175"/>
      <c r="AD44" s="136"/>
      <c r="AE44" s="10"/>
    </row>
    <row r="45" spans="2:31" ht="13.5" thickBot="1" x14ac:dyDescent="0.25">
      <c r="B45" s="10"/>
      <c r="C45" s="136"/>
      <c r="D45" s="136"/>
      <c r="E45" s="136"/>
      <c r="F45" s="172" t="s">
        <v>276</v>
      </c>
      <c r="G45" s="173"/>
      <c r="H45" s="173"/>
      <c r="I45" s="173"/>
      <c r="J45" s="173"/>
      <c r="K45" s="173"/>
      <c r="L45" s="173"/>
      <c r="M45" s="173"/>
      <c r="N45" s="173"/>
      <c r="O45" s="173"/>
      <c r="P45" s="173"/>
      <c r="Q45" s="173"/>
      <c r="R45" s="136"/>
      <c r="S45" s="136"/>
      <c r="T45" s="136"/>
      <c r="U45" s="136"/>
      <c r="V45" s="136"/>
      <c r="W45" s="136"/>
      <c r="X45" s="136"/>
      <c r="Y45" s="136"/>
      <c r="Z45" s="909">
        <f>SUM(Z42:AC43)</f>
        <v>0</v>
      </c>
      <c r="AA45" s="910"/>
      <c r="AB45" s="910"/>
      <c r="AC45" s="911"/>
      <c r="AD45" s="136"/>
      <c r="AE45" s="10"/>
    </row>
    <row r="46" spans="2:31" x14ac:dyDescent="0.2">
      <c r="B46" s="10"/>
      <c r="C46" s="146"/>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7"/>
      <c r="AE46" s="10"/>
    </row>
    <row r="47" spans="2:31" ht="13.5" thickBot="1" x14ac:dyDescent="0.25">
      <c r="B47" s="10"/>
      <c r="C47" s="136"/>
      <c r="D47" s="136"/>
      <c r="E47" s="136"/>
      <c r="F47" s="136"/>
      <c r="G47" s="136"/>
      <c r="H47" s="136"/>
      <c r="I47" s="136"/>
      <c r="J47" s="136"/>
      <c r="K47" s="136"/>
      <c r="L47" s="136"/>
      <c r="M47" s="136"/>
      <c r="N47" s="136"/>
      <c r="O47" s="136"/>
      <c r="P47" s="136"/>
      <c r="Q47" s="136"/>
      <c r="R47" s="136"/>
      <c r="S47" s="136"/>
      <c r="T47" s="136"/>
      <c r="U47" s="136"/>
      <c r="V47" s="136"/>
      <c r="W47" s="136"/>
      <c r="X47" s="136"/>
      <c r="Y47" s="136"/>
      <c r="Z47" s="136"/>
      <c r="AA47" s="136"/>
      <c r="AB47" s="136"/>
      <c r="AC47" s="136"/>
      <c r="AD47" s="136"/>
      <c r="AE47" s="10"/>
    </row>
    <row r="48" spans="2:31" ht="13.5" thickBot="1" x14ac:dyDescent="0.25">
      <c r="B48" s="10"/>
      <c r="C48" s="136"/>
      <c r="D48" s="141" t="s">
        <v>189</v>
      </c>
      <c r="E48" s="136"/>
      <c r="F48" s="136"/>
      <c r="G48" s="136"/>
      <c r="H48" s="136"/>
      <c r="I48" s="136"/>
      <c r="J48" s="136"/>
      <c r="K48" s="136"/>
      <c r="L48" s="136"/>
      <c r="M48" s="136"/>
      <c r="N48" s="136"/>
      <c r="O48" s="136"/>
      <c r="P48" s="136"/>
      <c r="Q48" s="136"/>
      <c r="R48" s="136"/>
      <c r="S48" s="136"/>
      <c r="T48" s="136"/>
      <c r="U48" s="136"/>
      <c r="V48" s="136"/>
      <c r="W48" s="136"/>
      <c r="X48" s="136"/>
      <c r="Y48" s="136"/>
      <c r="Z48" s="926" t="s">
        <v>174</v>
      </c>
      <c r="AA48" s="927"/>
      <c r="AB48" s="927"/>
      <c r="AC48" s="928"/>
      <c r="AD48" s="136"/>
      <c r="AE48" s="10"/>
    </row>
    <row r="49" spans="2:31" x14ac:dyDescent="0.2">
      <c r="B49" s="10"/>
      <c r="C49" s="136"/>
      <c r="D49" s="141"/>
      <c r="E49" s="136"/>
      <c r="F49" s="900" t="s">
        <v>138</v>
      </c>
      <c r="G49" s="901"/>
      <c r="H49" s="901"/>
      <c r="I49" s="901"/>
      <c r="J49" s="901"/>
      <c r="K49" s="902"/>
      <c r="L49" s="136"/>
      <c r="M49" s="136"/>
      <c r="N49" s="136"/>
      <c r="O49" s="136"/>
      <c r="P49" s="136"/>
      <c r="Q49" s="136"/>
      <c r="R49" s="136"/>
      <c r="S49" s="136"/>
      <c r="T49" s="136"/>
      <c r="U49" s="136"/>
      <c r="V49" s="136"/>
      <c r="W49" s="136"/>
      <c r="X49" s="136"/>
      <c r="Y49" s="136"/>
      <c r="Z49" s="925">
        <f>SUM(Result_EquipmentCost_Y1, Result_EquipmentCost_Y2, Result_EquipmentCost_Y3, Result_EquipmentCost_Y4, Result_EquipmentCost_Y5, Result_EquipmentCost_Y6)</f>
        <v>0</v>
      </c>
      <c r="AA49" s="594"/>
      <c r="AB49" s="594"/>
      <c r="AC49" s="682"/>
      <c r="AD49" s="136"/>
      <c r="AE49" s="10"/>
    </row>
    <row r="50" spans="2:31" x14ac:dyDescent="0.2">
      <c r="B50" s="10"/>
      <c r="C50" s="136"/>
      <c r="D50" s="141"/>
      <c r="E50" s="136"/>
      <c r="F50" s="903" t="s">
        <v>157</v>
      </c>
      <c r="G50" s="904"/>
      <c r="H50" s="904"/>
      <c r="I50" s="904"/>
      <c r="J50" s="904"/>
      <c r="K50" s="905"/>
      <c r="L50" s="136"/>
      <c r="M50" s="136"/>
      <c r="N50" s="136"/>
      <c r="O50" s="136"/>
      <c r="P50" s="136"/>
      <c r="Q50" s="136"/>
      <c r="R50" s="174" t="s">
        <v>191</v>
      </c>
      <c r="S50" s="136"/>
      <c r="T50" s="935">
        <f>SUM(Result_TravelDomestic_Y1, Result_TravelDomestic_Y2, Result_TravelDomestic_Y3, Result_TravelDomestic_Y4, Result_TravelDomestic_Y5, Result_TravelDomestic_Y6)</f>
        <v>0</v>
      </c>
      <c r="U50" s="920"/>
      <c r="V50" s="920"/>
      <c r="W50" s="606"/>
      <c r="X50" s="136"/>
      <c r="Y50" s="136"/>
      <c r="Z50" s="932">
        <f>SUM(Result_TravelTotal_Y1, Result_TravelTotal_Y2, Result_TravelTotal_Y3, Result_TravelTotal_Y4, Result_TravelTotal_Y5, Result_TravelTotal_Y6)</f>
        <v>0</v>
      </c>
      <c r="AA50" s="933"/>
      <c r="AB50" s="933"/>
      <c r="AC50" s="934"/>
      <c r="AD50" s="136"/>
      <c r="AE50" s="10"/>
    </row>
    <row r="51" spans="2:31" x14ac:dyDescent="0.2">
      <c r="B51" s="10"/>
      <c r="C51" s="136"/>
      <c r="D51" s="141"/>
      <c r="E51" s="136"/>
      <c r="F51" s="906"/>
      <c r="G51" s="907"/>
      <c r="H51" s="907"/>
      <c r="I51" s="907"/>
      <c r="J51" s="907"/>
      <c r="K51" s="908"/>
      <c r="L51" s="136"/>
      <c r="M51" s="136"/>
      <c r="N51" s="136"/>
      <c r="O51" s="175"/>
      <c r="P51" s="175"/>
      <c r="Q51" s="175"/>
      <c r="R51" s="174" t="s">
        <v>190</v>
      </c>
      <c r="S51" s="179"/>
      <c r="T51" s="935">
        <f>SUM(Result_TravelForeign_Y1, Result_TravelForeign_Y2, Result_TravelForeign_Y3, Result_TravelForeign_Y4, Result_TravelForeign_Y5, Result_TravelForeign_Y6)</f>
        <v>0</v>
      </c>
      <c r="U51" s="920"/>
      <c r="V51" s="920"/>
      <c r="W51" s="606"/>
      <c r="X51" s="136"/>
      <c r="Y51" s="136"/>
      <c r="Z51" s="932"/>
      <c r="AA51" s="933"/>
      <c r="AB51" s="933"/>
      <c r="AC51" s="934"/>
      <c r="AD51" s="136"/>
      <c r="AE51" s="10"/>
    </row>
    <row r="52" spans="2:31" x14ac:dyDescent="0.2">
      <c r="B52" s="10"/>
      <c r="C52" s="136"/>
      <c r="D52" s="141"/>
      <c r="E52" s="136"/>
      <c r="F52" s="900" t="s">
        <v>158</v>
      </c>
      <c r="G52" s="901"/>
      <c r="H52" s="901"/>
      <c r="I52" s="901"/>
      <c r="J52" s="901"/>
      <c r="K52" s="902"/>
      <c r="L52" s="136"/>
      <c r="M52" s="136"/>
      <c r="N52" s="136"/>
      <c r="O52" s="136"/>
      <c r="P52" s="136"/>
      <c r="Q52" s="136"/>
      <c r="R52" s="136"/>
      <c r="S52" s="136"/>
      <c r="T52" s="136"/>
      <c r="U52" s="136"/>
      <c r="V52" s="136"/>
      <c r="W52" s="136"/>
      <c r="X52" s="136"/>
      <c r="Y52" s="136"/>
      <c r="Z52" s="899">
        <f>SUM(Result_ParticipantCosts_Y1, Result_ParticipantCosts_Y2, Result_ParticipantCosts_Y3, Result_ParticipantCosts_Y4, Result_ParticipantCosts_Y5, Result_ParticipantCosts_Y6)</f>
        <v>0</v>
      </c>
      <c r="AA52" s="607"/>
      <c r="AB52" s="607"/>
      <c r="AC52" s="609"/>
      <c r="AD52" s="136"/>
      <c r="AE52" s="10"/>
    </row>
    <row r="53" spans="2:31" x14ac:dyDescent="0.2">
      <c r="B53" s="10"/>
      <c r="C53" s="136"/>
      <c r="D53" s="141"/>
      <c r="E53" s="136"/>
      <c r="F53" s="900" t="s">
        <v>170</v>
      </c>
      <c r="G53" s="901"/>
      <c r="H53" s="901"/>
      <c r="I53" s="901"/>
      <c r="J53" s="901"/>
      <c r="K53" s="902"/>
      <c r="L53" s="136"/>
      <c r="M53" s="136"/>
      <c r="N53" s="136"/>
      <c r="O53" s="136"/>
      <c r="P53" s="136"/>
      <c r="Q53" s="136"/>
      <c r="R53" s="136"/>
      <c r="S53" s="136"/>
      <c r="T53" s="136"/>
      <c r="U53" s="136"/>
      <c r="V53" s="136"/>
      <c r="W53" s="136"/>
      <c r="X53" s="136"/>
      <c r="Y53" s="136"/>
      <c r="Z53" s="899">
        <f>SUM(Result_SubawardCosts_Y1, Result_SubawardCosts_Y2, Result_SubawardCosts_Y3, Result_SubawardCosts_Y4, Result_SubawardCosts_Y5, Result_SubawardCosts_Y6)</f>
        <v>0</v>
      </c>
      <c r="AA53" s="607"/>
      <c r="AB53" s="607"/>
      <c r="AC53" s="609"/>
      <c r="AD53" s="136"/>
      <c r="AE53" s="10"/>
    </row>
    <row r="54" spans="2:31" x14ac:dyDescent="0.2">
      <c r="B54" s="10"/>
      <c r="C54" s="136"/>
      <c r="D54" s="141"/>
      <c r="E54" s="136"/>
      <c r="F54" s="903" t="s">
        <v>147</v>
      </c>
      <c r="G54" s="904"/>
      <c r="H54" s="904"/>
      <c r="I54" s="904"/>
      <c r="J54" s="904"/>
      <c r="K54" s="905"/>
      <c r="L54" s="136"/>
      <c r="M54" s="136"/>
      <c r="N54" s="136"/>
      <c r="O54" s="136"/>
      <c r="P54" s="136"/>
      <c r="Q54" s="136"/>
      <c r="R54" s="174" t="s">
        <v>192</v>
      </c>
      <c r="S54" s="136"/>
      <c r="T54" s="607">
        <f>SUM('Budget Period 1'!AK117, 'Budget Period 2'!AK117, 'Budget Period 3'!AK117, 'Budget Period 4'!AK117, 'Budget Period 5'!AK117, 'Budget Period 6'!AK117)</f>
        <v>0</v>
      </c>
      <c r="U54" s="607"/>
      <c r="V54" s="607"/>
      <c r="W54" s="607"/>
      <c r="X54" s="136"/>
      <c r="Y54" s="136"/>
      <c r="Z54" s="945">
        <f>SUM(T54:W59)</f>
        <v>0</v>
      </c>
      <c r="AA54" s="946"/>
      <c r="AB54" s="946"/>
      <c r="AC54" s="947"/>
      <c r="AD54" s="136"/>
      <c r="AE54" s="10"/>
    </row>
    <row r="55" spans="2:31" x14ac:dyDescent="0.2">
      <c r="B55" s="10"/>
      <c r="C55" s="136"/>
      <c r="D55" s="136"/>
      <c r="E55" s="136"/>
      <c r="F55" s="929"/>
      <c r="G55" s="930"/>
      <c r="H55" s="930"/>
      <c r="I55" s="930"/>
      <c r="J55" s="930"/>
      <c r="K55" s="931"/>
      <c r="L55" s="136"/>
      <c r="M55" s="136"/>
      <c r="N55" s="136"/>
      <c r="O55" s="136"/>
      <c r="P55" s="136"/>
      <c r="Q55" s="136"/>
      <c r="R55" s="174" t="s">
        <v>193</v>
      </c>
      <c r="S55" s="136"/>
      <c r="T55" s="607">
        <f>SUM('Budget Period 1'!AK118, 'Budget Period 2'!AK118, 'Budget Period 3'!AK118, 'Budget Period 4'!AK118, 'Budget Period 5'!AK118, 'Budget Period 6'!AK118)</f>
        <v>0</v>
      </c>
      <c r="U55" s="607"/>
      <c r="V55" s="607"/>
      <c r="W55" s="607"/>
      <c r="X55" s="136"/>
      <c r="Y55" s="136"/>
      <c r="Z55" s="958"/>
      <c r="AA55" s="959"/>
      <c r="AB55" s="959"/>
      <c r="AC55" s="960"/>
      <c r="AD55" s="136"/>
      <c r="AE55" s="10"/>
    </row>
    <row r="56" spans="2:31" x14ac:dyDescent="0.2">
      <c r="B56" s="10"/>
      <c r="C56" s="136"/>
      <c r="D56" s="136"/>
      <c r="E56" s="136"/>
      <c r="F56" s="929"/>
      <c r="G56" s="930"/>
      <c r="H56" s="930"/>
      <c r="I56" s="930"/>
      <c r="J56" s="930"/>
      <c r="K56" s="931"/>
      <c r="L56" s="136"/>
      <c r="M56" s="136"/>
      <c r="N56" s="136"/>
      <c r="O56" s="136"/>
      <c r="P56" s="136"/>
      <c r="Q56" s="136"/>
      <c r="R56" s="174" t="s">
        <v>194</v>
      </c>
      <c r="S56" s="136"/>
      <c r="T56" s="607">
        <f>SUM('Budget Period 1'!AK119:AK122, 'Budget Period 2'!AK119:AK122, 'Budget Period 3'!AK119:AK122, 'Budget Period 4'!AK119:AK122, 'Budget Period 5'!AK119:AK122, 'Budget Period 6'!AK119:AK122)</f>
        <v>0</v>
      </c>
      <c r="U56" s="607"/>
      <c r="V56" s="607"/>
      <c r="W56" s="607"/>
      <c r="X56" s="136"/>
      <c r="Y56" s="136"/>
      <c r="Z56" s="958"/>
      <c r="AA56" s="959"/>
      <c r="AB56" s="959"/>
      <c r="AC56" s="960"/>
      <c r="AD56" s="136"/>
      <c r="AE56" s="10"/>
    </row>
    <row r="57" spans="2:31" x14ac:dyDescent="0.2">
      <c r="B57" s="10"/>
      <c r="C57" s="136"/>
      <c r="D57" s="136"/>
      <c r="E57" s="136"/>
      <c r="F57" s="929"/>
      <c r="G57" s="930"/>
      <c r="H57" s="930"/>
      <c r="I57" s="930"/>
      <c r="J57" s="930"/>
      <c r="K57" s="931"/>
      <c r="L57" s="136"/>
      <c r="M57" s="136"/>
      <c r="N57" s="136"/>
      <c r="O57" s="136"/>
      <c r="P57" s="136"/>
      <c r="Q57" s="136"/>
      <c r="R57" s="174" t="s">
        <v>195</v>
      </c>
      <c r="S57" s="136"/>
      <c r="T57" s="607">
        <f>SUM('Budget Period 1'!AK123, 'Budget Period 2'!AK123, 'Budget Period 3'!AK123, 'Budget Period 4'!AK123, 'Budget Period 5'!AK123, 'Budget Period 6'!AK123)</f>
        <v>0</v>
      </c>
      <c r="U57" s="607"/>
      <c r="V57" s="607"/>
      <c r="W57" s="607"/>
      <c r="X57" s="136"/>
      <c r="Y57" s="136"/>
      <c r="Z57" s="958"/>
      <c r="AA57" s="959"/>
      <c r="AB57" s="959"/>
      <c r="AC57" s="960"/>
      <c r="AD57" s="136"/>
      <c r="AE57" s="10"/>
    </row>
    <row r="58" spans="2:31" x14ac:dyDescent="0.2">
      <c r="B58" s="10"/>
      <c r="C58" s="136"/>
      <c r="D58" s="136"/>
      <c r="E58" s="136"/>
      <c r="F58" s="929"/>
      <c r="G58" s="930"/>
      <c r="H58" s="930"/>
      <c r="I58" s="930"/>
      <c r="J58" s="930"/>
      <c r="K58" s="931"/>
      <c r="L58" s="136"/>
      <c r="M58" s="136"/>
      <c r="N58" s="136"/>
      <c r="O58" s="136"/>
      <c r="P58" s="136"/>
      <c r="Q58" s="136"/>
      <c r="R58" s="174" t="s">
        <v>188</v>
      </c>
      <c r="S58" s="136"/>
      <c r="T58" s="607">
        <f>SUM(Result_TuitionTOTAL_Y1, Result_TuitionTOTAL_Y2, Result_TuitionTOTAL_Y3, Result_TuitionTOTAL_Y4, Result_TuitionTOTAL_Y5, Result_TuitionTOTAL_Y6)</f>
        <v>0</v>
      </c>
      <c r="U58" s="607"/>
      <c r="V58" s="607"/>
      <c r="W58" s="607"/>
      <c r="X58" s="136"/>
      <c r="Y58" s="136"/>
      <c r="Z58" s="958"/>
      <c r="AA58" s="959"/>
      <c r="AB58" s="959"/>
      <c r="AC58" s="960"/>
      <c r="AD58" s="136"/>
      <c r="AE58" s="10"/>
    </row>
    <row r="59" spans="2:31" ht="13.5" thickBot="1" x14ac:dyDescent="0.25">
      <c r="B59" s="10"/>
      <c r="C59" s="136"/>
      <c r="D59" s="136"/>
      <c r="E59" s="136"/>
      <c r="F59" s="906"/>
      <c r="G59" s="907"/>
      <c r="H59" s="907"/>
      <c r="I59" s="907"/>
      <c r="J59" s="907"/>
      <c r="K59" s="908"/>
      <c r="L59" s="136"/>
      <c r="M59" s="136"/>
      <c r="N59" s="136"/>
      <c r="O59" s="136"/>
      <c r="P59" s="136"/>
      <c r="Q59" s="136"/>
      <c r="R59" s="174" t="s">
        <v>196</v>
      </c>
      <c r="S59" s="136"/>
      <c r="T59" s="607">
        <f>SUM(Data_DirectCostsOther_Y1,Data_DirectCostsOther_Y2,Data_DirectCostsOther_Y3,Data_DirectCostsOther_Y4,Data_DirectCostsOther_Y5,Data_DirectCostsOther_Y6)</f>
        <v>0</v>
      </c>
      <c r="U59" s="607"/>
      <c r="V59" s="607"/>
      <c r="W59" s="607"/>
      <c r="X59" s="136"/>
      <c r="Y59" s="136"/>
      <c r="Z59" s="948"/>
      <c r="AA59" s="949"/>
      <c r="AB59" s="949"/>
      <c r="AC59" s="950"/>
      <c r="AD59" s="136"/>
      <c r="AE59" s="10"/>
    </row>
    <row r="60" spans="2:31" ht="13.5" thickBot="1" x14ac:dyDescent="0.25">
      <c r="B60" s="10"/>
      <c r="C60" s="136"/>
      <c r="D60" s="136"/>
      <c r="E60" s="136"/>
      <c r="F60" s="136"/>
      <c r="G60" s="136"/>
      <c r="H60" s="136"/>
      <c r="I60" s="136"/>
      <c r="J60" s="136"/>
      <c r="K60" s="136"/>
      <c r="L60" s="136"/>
      <c r="M60" s="136"/>
      <c r="N60" s="136"/>
      <c r="O60" s="136"/>
      <c r="P60" s="136"/>
      <c r="Q60" s="136"/>
      <c r="R60" s="136"/>
      <c r="S60" s="136"/>
      <c r="T60" s="136"/>
      <c r="U60" s="136"/>
      <c r="V60" s="136"/>
      <c r="W60" s="136"/>
      <c r="X60" s="136"/>
      <c r="Y60" s="136"/>
      <c r="Z60" s="136"/>
      <c r="AA60" s="136"/>
      <c r="AB60" s="136"/>
      <c r="AC60" s="136"/>
      <c r="AD60" s="136"/>
      <c r="AE60" s="10"/>
    </row>
    <row r="61" spans="2:31" ht="13.5" thickBot="1" x14ac:dyDescent="0.25">
      <c r="B61" s="10"/>
      <c r="C61" s="136"/>
      <c r="D61" s="136"/>
      <c r="E61" s="136"/>
      <c r="F61" s="172" t="s">
        <v>197</v>
      </c>
      <c r="G61" s="136"/>
      <c r="H61" s="136"/>
      <c r="I61" s="136"/>
      <c r="J61" s="136"/>
      <c r="K61" s="136"/>
      <c r="L61" s="136"/>
      <c r="M61" s="136"/>
      <c r="N61" s="136"/>
      <c r="O61" s="136"/>
      <c r="P61" s="136"/>
      <c r="Q61" s="136"/>
      <c r="R61" s="136"/>
      <c r="S61" s="136"/>
      <c r="T61" s="136"/>
      <c r="U61" s="136"/>
      <c r="V61" s="136"/>
      <c r="W61" s="136"/>
      <c r="X61" s="136"/>
      <c r="Y61" s="136"/>
      <c r="Z61" s="909">
        <f>SUM(Z49:AC59)</f>
        <v>0</v>
      </c>
      <c r="AA61" s="910"/>
      <c r="AB61" s="910"/>
      <c r="AC61" s="911"/>
      <c r="AD61" s="136"/>
      <c r="AE61" s="10"/>
    </row>
    <row r="62" spans="2:31" x14ac:dyDescent="0.2">
      <c r="B62" s="10"/>
      <c r="C62" s="146"/>
      <c r="D62" s="143"/>
      <c r="E62" s="143"/>
      <c r="F62" s="181"/>
      <c r="G62" s="143"/>
      <c r="H62" s="143"/>
      <c r="I62" s="143"/>
      <c r="J62" s="143"/>
      <c r="K62" s="143"/>
      <c r="L62" s="143"/>
      <c r="M62" s="143"/>
      <c r="N62" s="143"/>
      <c r="O62" s="143"/>
      <c r="P62" s="143"/>
      <c r="Q62" s="143"/>
      <c r="R62" s="143"/>
      <c r="S62" s="143"/>
      <c r="T62" s="143"/>
      <c r="U62" s="143"/>
      <c r="V62" s="143"/>
      <c r="W62" s="143"/>
      <c r="X62" s="143"/>
      <c r="Y62" s="143"/>
      <c r="Z62" s="182"/>
      <c r="AA62" s="182"/>
      <c r="AB62" s="182"/>
      <c r="AC62" s="182"/>
      <c r="AD62" s="147"/>
      <c r="AE62" s="10"/>
    </row>
    <row r="63" spans="2:31" ht="13.5" thickBot="1" x14ac:dyDescent="0.25">
      <c r="B63" s="10"/>
      <c r="C63" s="136"/>
      <c r="D63" s="136"/>
      <c r="E63" s="136"/>
      <c r="F63" s="172"/>
      <c r="G63" s="136"/>
      <c r="H63" s="136"/>
      <c r="I63" s="136"/>
      <c r="J63" s="136"/>
      <c r="K63" s="136"/>
      <c r="L63" s="136"/>
      <c r="M63" s="136"/>
      <c r="N63" s="136"/>
      <c r="O63" s="136"/>
      <c r="P63" s="136"/>
      <c r="Q63" s="136"/>
      <c r="R63" s="136"/>
      <c r="S63" s="136"/>
      <c r="T63" s="136"/>
      <c r="U63" s="136"/>
      <c r="V63" s="136"/>
      <c r="W63" s="136"/>
      <c r="X63" s="136"/>
      <c r="Y63" s="136"/>
      <c r="Z63" s="175"/>
      <c r="AA63" s="175"/>
      <c r="AB63" s="175"/>
      <c r="AC63" s="175"/>
      <c r="AD63" s="136"/>
      <c r="AE63" s="10"/>
    </row>
    <row r="64" spans="2:31" ht="13.5" thickBot="1" x14ac:dyDescent="0.25">
      <c r="B64" s="10"/>
      <c r="C64" s="136"/>
      <c r="D64" s="141" t="s">
        <v>199</v>
      </c>
      <c r="E64" s="136"/>
      <c r="F64" s="136"/>
      <c r="G64" s="136"/>
      <c r="H64" s="136"/>
      <c r="I64" s="136"/>
      <c r="J64" s="136"/>
      <c r="K64" s="136"/>
      <c r="L64" s="136"/>
      <c r="M64" s="136"/>
      <c r="N64" s="136"/>
      <c r="O64" s="136"/>
      <c r="P64" s="136"/>
      <c r="Q64" s="136"/>
      <c r="R64" s="136"/>
      <c r="S64" s="136"/>
      <c r="T64" s="136"/>
      <c r="U64" s="136"/>
      <c r="V64" s="136"/>
      <c r="W64" s="136"/>
      <c r="X64" s="136"/>
      <c r="Y64" s="136"/>
      <c r="Z64" s="926" t="s">
        <v>174</v>
      </c>
      <c r="AA64" s="927"/>
      <c r="AB64" s="927"/>
      <c r="AC64" s="928"/>
      <c r="AD64" s="136"/>
      <c r="AE64" s="10"/>
    </row>
    <row r="65" spans="2:31" ht="10.5" customHeight="1" x14ac:dyDescent="0.2">
      <c r="B65" s="10"/>
      <c r="C65" s="136"/>
      <c r="D65" s="136"/>
      <c r="E65" s="136"/>
      <c r="F65" s="903" t="s">
        <v>198</v>
      </c>
      <c r="G65" s="904"/>
      <c r="H65" s="904"/>
      <c r="I65" s="904"/>
      <c r="J65" s="904"/>
      <c r="K65" s="905"/>
      <c r="L65" s="136"/>
      <c r="M65" s="136"/>
      <c r="N65" s="136"/>
      <c r="O65" s="136"/>
      <c r="P65" s="136"/>
      <c r="Q65" s="136"/>
      <c r="R65" s="136"/>
      <c r="S65" s="136"/>
      <c r="T65" s="136"/>
      <c r="U65" s="136"/>
      <c r="V65" s="136"/>
      <c r="W65" s="136"/>
      <c r="X65" s="136"/>
      <c r="Y65" s="136"/>
      <c r="Z65" s="939">
        <f>SUM(Result_TotalDirectCosts_Y1, Result_TotalDirectCosts_Y2, Result_TotalDirectCosts_Y3, Result_TotalDirectCosts_Y4, Result_TotalDirectCosts_Y5, Result_TotalDirectCosts_Y6)</f>
        <v>0</v>
      </c>
      <c r="AA65" s="940"/>
      <c r="AB65" s="940"/>
      <c r="AC65" s="941"/>
      <c r="AD65" s="136"/>
      <c r="AE65" s="10"/>
    </row>
    <row r="66" spans="2:31" ht="10.5" customHeight="1" thickBot="1" x14ac:dyDescent="0.25">
      <c r="B66" s="10"/>
      <c r="C66" s="136"/>
      <c r="D66" s="136"/>
      <c r="E66" s="136"/>
      <c r="F66" s="906"/>
      <c r="G66" s="907"/>
      <c r="H66" s="907"/>
      <c r="I66" s="907"/>
      <c r="J66" s="907"/>
      <c r="K66" s="908"/>
      <c r="L66" s="136"/>
      <c r="M66" s="136"/>
      <c r="N66" s="136"/>
      <c r="O66" s="136"/>
      <c r="P66" s="136"/>
      <c r="Q66" s="136"/>
      <c r="R66" s="136"/>
      <c r="S66" s="136"/>
      <c r="T66" s="136"/>
      <c r="U66" s="136"/>
      <c r="V66" s="136"/>
      <c r="W66" s="136"/>
      <c r="X66" s="136"/>
      <c r="Y66" s="136"/>
      <c r="Z66" s="942"/>
      <c r="AA66" s="943"/>
      <c r="AB66" s="943"/>
      <c r="AC66" s="944"/>
      <c r="AD66" s="136"/>
      <c r="AE66" s="10"/>
    </row>
    <row r="67" spans="2:31" ht="10.5" customHeight="1" x14ac:dyDescent="0.2">
      <c r="B67" s="10"/>
      <c r="C67" s="136"/>
      <c r="D67" s="136"/>
      <c r="E67" s="136"/>
      <c r="F67" s="903" t="s">
        <v>279</v>
      </c>
      <c r="G67" s="904"/>
      <c r="H67" s="904"/>
      <c r="I67" s="904"/>
      <c r="J67" s="904"/>
      <c r="K67" s="905"/>
      <c r="L67" s="136"/>
      <c r="M67" s="136"/>
      <c r="N67" s="136"/>
      <c r="O67" s="136"/>
      <c r="P67" s="136"/>
      <c r="Q67" s="136"/>
      <c r="R67" s="136"/>
      <c r="S67" s="136"/>
      <c r="T67" s="136"/>
      <c r="U67" s="136"/>
      <c r="V67" s="136"/>
      <c r="W67" s="136"/>
      <c r="X67" s="136"/>
      <c r="Y67" s="136"/>
      <c r="Z67" s="939">
        <f>SUM(Result_FACostBase_Y1,Result_FACostBase_Y2,Result_FACostBase_Y3,Result_FACostBase_Y4,Result_FACostBase_Y5,Result_FACostBase_Y6)</f>
        <v>0</v>
      </c>
      <c r="AA67" s="940"/>
      <c r="AB67" s="940"/>
      <c r="AC67" s="941"/>
      <c r="AD67" s="136"/>
      <c r="AE67" s="10"/>
    </row>
    <row r="68" spans="2:31" ht="10.5" customHeight="1" x14ac:dyDescent="0.2">
      <c r="B68" s="10"/>
      <c r="C68" s="136"/>
      <c r="D68" s="136"/>
      <c r="E68" s="136"/>
      <c r="F68" s="906"/>
      <c r="G68" s="907"/>
      <c r="H68" s="907"/>
      <c r="I68" s="907"/>
      <c r="J68" s="907"/>
      <c r="K68" s="908"/>
      <c r="L68" s="136"/>
      <c r="M68" s="136"/>
      <c r="N68" s="136"/>
      <c r="O68" s="136"/>
      <c r="P68" s="136"/>
      <c r="Q68" s="136"/>
      <c r="R68" s="136"/>
      <c r="S68" s="136"/>
      <c r="T68" s="136"/>
      <c r="U68" s="136"/>
      <c r="V68" s="136"/>
      <c r="W68" s="136"/>
      <c r="X68" s="136"/>
      <c r="Y68" s="136"/>
      <c r="Z68" s="942"/>
      <c r="AA68" s="943"/>
      <c r="AB68" s="943"/>
      <c r="AC68" s="944"/>
      <c r="AD68" s="136"/>
      <c r="AE68" s="10"/>
    </row>
    <row r="69" spans="2:31" ht="10.5" customHeight="1" x14ac:dyDescent="0.2">
      <c r="B69" s="10"/>
      <c r="C69" s="136"/>
      <c r="D69" s="136"/>
      <c r="E69" s="136"/>
      <c r="F69" s="903" t="s">
        <v>209</v>
      </c>
      <c r="G69" s="904"/>
      <c r="H69" s="904"/>
      <c r="I69" s="904"/>
      <c r="J69" s="904"/>
      <c r="K69" s="905"/>
      <c r="L69" s="136"/>
      <c r="M69" s="136"/>
      <c r="N69" s="136"/>
      <c r="O69" s="136"/>
      <c r="P69" s="136"/>
      <c r="Q69" s="136"/>
      <c r="R69" s="136"/>
      <c r="S69" s="136"/>
      <c r="T69" s="136"/>
      <c r="U69" s="136"/>
      <c r="V69" s="136"/>
      <c r="W69" s="136"/>
      <c r="X69" s="136"/>
      <c r="Y69" s="136"/>
      <c r="Z69" s="945">
        <f>SUM(Result_IndirectCosts_Y1, Result_IndirectCosts_Y2, Result_IndirectCosts_Y3, Result_IndirectCosts_Y4, Result_IndirectCosts_Y5, Result_IndirectCosts_Y6)</f>
        <v>0</v>
      </c>
      <c r="AA69" s="946"/>
      <c r="AB69" s="946"/>
      <c r="AC69" s="947"/>
      <c r="AD69" s="136"/>
      <c r="AE69" s="10"/>
    </row>
    <row r="70" spans="2:31" ht="10.5" customHeight="1" thickBot="1" x14ac:dyDescent="0.25">
      <c r="B70" s="10"/>
      <c r="C70" s="136"/>
      <c r="D70" s="136"/>
      <c r="E70" s="136"/>
      <c r="F70" s="906"/>
      <c r="G70" s="907"/>
      <c r="H70" s="907"/>
      <c r="I70" s="907"/>
      <c r="J70" s="907"/>
      <c r="K70" s="908"/>
      <c r="L70" s="136"/>
      <c r="M70" s="136"/>
      <c r="N70" s="136"/>
      <c r="O70" s="136"/>
      <c r="P70" s="136"/>
      <c r="Q70" s="136"/>
      <c r="R70" s="136"/>
      <c r="S70" s="136"/>
      <c r="T70" s="136"/>
      <c r="U70" s="136"/>
      <c r="V70" s="136"/>
      <c r="W70" s="136"/>
      <c r="X70" s="136"/>
      <c r="Y70" s="136"/>
      <c r="Z70" s="948"/>
      <c r="AA70" s="949"/>
      <c r="AB70" s="949"/>
      <c r="AC70" s="950"/>
      <c r="AD70" s="136"/>
      <c r="AE70" s="10"/>
    </row>
    <row r="71" spans="2:31" ht="13.5" thickBot="1" x14ac:dyDescent="0.25">
      <c r="B71" s="10"/>
      <c r="C71" s="136"/>
      <c r="D71" s="136"/>
      <c r="E71" s="136"/>
      <c r="F71" s="180"/>
      <c r="G71" s="180"/>
      <c r="H71" s="180"/>
      <c r="I71" s="180"/>
      <c r="J71" s="180"/>
      <c r="K71" s="180"/>
      <c r="L71" s="136"/>
      <c r="M71" s="136"/>
      <c r="N71" s="136"/>
      <c r="O71" s="136"/>
      <c r="P71" s="136"/>
      <c r="Q71" s="136"/>
      <c r="R71" s="136"/>
      <c r="S71" s="136"/>
      <c r="T71" s="136"/>
      <c r="U71" s="136"/>
      <c r="V71" s="136"/>
      <c r="W71" s="136"/>
      <c r="X71" s="136"/>
      <c r="Y71" s="136"/>
      <c r="Z71" s="183"/>
      <c r="AA71" s="183"/>
      <c r="AB71" s="183"/>
      <c r="AC71" s="183"/>
      <c r="AD71" s="136"/>
      <c r="AE71" s="10"/>
    </row>
    <row r="72" spans="2:31" x14ac:dyDescent="0.2">
      <c r="B72" s="10"/>
      <c r="C72" s="136"/>
      <c r="D72" s="136"/>
      <c r="E72" s="136"/>
      <c r="F72" s="957" t="s">
        <v>200</v>
      </c>
      <c r="G72" s="957"/>
      <c r="H72" s="957"/>
      <c r="I72" s="957"/>
      <c r="J72" s="957"/>
      <c r="K72" s="957"/>
      <c r="L72" s="957"/>
      <c r="M72" s="136"/>
      <c r="N72" s="136"/>
      <c r="O72" s="136"/>
      <c r="P72" s="136"/>
      <c r="Q72" s="136"/>
      <c r="R72" s="136"/>
      <c r="S72" s="136"/>
      <c r="T72" s="136"/>
      <c r="U72" s="136"/>
      <c r="V72" s="136"/>
      <c r="W72" s="136"/>
      <c r="X72" s="136"/>
      <c r="Y72" s="136"/>
      <c r="Z72" s="951">
        <f>Z65+Z69</f>
        <v>0</v>
      </c>
      <c r="AA72" s="952"/>
      <c r="AB72" s="952"/>
      <c r="AC72" s="953"/>
      <c r="AD72" s="136"/>
      <c r="AE72" s="10"/>
    </row>
    <row r="73" spans="2:31" ht="13.5" thickBot="1" x14ac:dyDescent="0.25">
      <c r="B73" s="10"/>
      <c r="C73" s="136"/>
      <c r="D73" s="136"/>
      <c r="E73" s="136"/>
      <c r="F73" s="957"/>
      <c r="G73" s="957"/>
      <c r="H73" s="957"/>
      <c r="I73" s="957"/>
      <c r="J73" s="957"/>
      <c r="K73" s="957"/>
      <c r="L73" s="957"/>
      <c r="M73" s="136"/>
      <c r="N73" s="136"/>
      <c r="O73" s="136"/>
      <c r="P73" s="136"/>
      <c r="Q73" s="136"/>
      <c r="R73" s="136"/>
      <c r="S73" s="136"/>
      <c r="T73" s="136"/>
      <c r="U73" s="136"/>
      <c r="V73" s="136"/>
      <c r="W73" s="136"/>
      <c r="X73" s="136"/>
      <c r="Y73" s="136"/>
      <c r="Z73" s="954"/>
      <c r="AA73" s="955"/>
      <c r="AB73" s="955"/>
      <c r="AC73" s="956"/>
      <c r="AD73" s="136"/>
      <c r="AE73" s="10"/>
    </row>
    <row r="74" spans="2:31" ht="13.5" thickBot="1" x14ac:dyDescent="0.25">
      <c r="B74" s="10"/>
      <c r="C74" s="166"/>
      <c r="D74" s="167"/>
      <c r="E74" s="167"/>
      <c r="F74" s="167"/>
      <c r="G74" s="167"/>
      <c r="H74" s="167"/>
      <c r="I74" s="167"/>
      <c r="J74" s="167"/>
      <c r="K74" s="167"/>
      <c r="L74" s="167"/>
      <c r="M74" s="167"/>
      <c r="N74" s="167"/>
      <c r="O74" s="167"/>
      <c r="P74" s="167"/>
      <c r="Q74" s="167"/>
      <c r="R74" s="167"/>
      <c r="S74" s="167"/>
      <c r="T74" s="167"/>
      <c r="U74" s="167"/>
      <c r="V74" s="167"/>
      <c r="W74" s="167"/>
      <c r="X74" s="167"/>
      <c r="Y74" s="167"/>
      <c r="Z74" s="167"/>
      <c r="AA74" s="167"/>
      <c r="AB74" s="167"/>
      <c r="AC74" s="167"/>
      <c r="AD74" s="170"/>
      <c r="AE74" s="10"/>
    </row>
    <row r="75" spans="2:31" ht="3.75" customHeight="1" thickBot="1" x14ac:dyDescent="0.25">
      <c r="B75" s="20"/>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21"/>
    </row>
  </sheetData>
  <sheetProtection algorithmName="SHA-512" hashValue="NbI3ej02iNnrUwtW0UHyf+YFG7/ubwdWT80dy7IwsQ7DZ8S9hn9SiZ7Q0fguMIRbzNCjgCz7THf9Vhrbn52+Mw==" saltValue="MnwHjb7K6JtVKazwrhu1cg==" spinCount="100000" sheet="1" selectLockedCells="1" selectUnlockedCells="1"/>
  <mergeCells count="177">
    <mergeCell ref="R6:AC7"/>
    <mergeCell ref="AA3:AC3"/>
    <mergeCell ref="O10:W10"/>
    <mergeCell ref="O11:Q11"/>
    <mergeCell ref="R11:T11"/>
    <mergeCell ref="Z48:AC48"/>
    <mergeCell ref="U11:W11"/>
    <mergeCell ref="O33:Q33"/>
    <mergeCell ref="R33:T33"/>
    <mergeCell ref="U33:W33"/>
    <mergeCell ref="Z33:AC33"/>
    <mergeCell ref="C4:AD4"/>
    <mergeCell ref="F37:K37"/>
    <mergeCell ref="F38:K38"/>
    <mergeCell ref="U34:W34"/>
    <mergeCell ref="Z36:AC36"/>
    <mergeCell ref="O28:Q28"/>
    <mergeCell ref="U30:W30"/>
    <mergeCell ref="F27:K27"/>
    <mergeCell ref="L27:N27"/>
    <mergeCell ref="O27:Q27"/>
    <mergeCell ref="R27:T27"/>
    <mergeCell ref="R28:T28"/>
    <mergeCell ref="U28:W28"/>
    <mergeCell ref="F10:K11"/>
    <mergeCell ref="L10:N11"/>
    <mergeCell ref="Z10:AC11"/>
    <mergeCell ref="Z30:AC30"/>
    <mergeCell ref="F31:K31"/>
    <mergeCell ref="F30:K30"/>
    <mergeCell ref="L30:N30"/>
    <mergeCell ref="O30:Q30"/>
    <mergeCell ref="R30:T30"/>
    <mergeCell ref="Z31:AC31"/>
    <mergeCell ref="Z28:AC28"/>
    <mergeCell ref="F29:K29"/>
    <mergeCell ref="L29:N29"/>
    <mergeCell ref="R31:T31"/>
    <mergeCell ref="U31:W31"/>
    <mergeCell ref="L31:N31"/>
    <mergeCell ref="O31:Q31"/>
    <mergeCell ref="O29:Q29"/>
    <mergeCell ref="R29:T29"/>
    <mergeCell ref="U29:W29"/>
    <mergeCell ref="Z29:AC29"/>
    <mergeCell ref="Z27:AC27"/>
    <mergeCell ref="F28:K28"/>
    <mergeCell ref="L28:N28"/>
    <mergeCell ref="F69:K70"/>
    <mergeCell ref="Z65:AC66"/>
    <mergeCell ref="Z69:AC70"/>
    <mergeCell ref="T59:W59"/>
    <mergeCell ref="T57:W57"/>
    <mergeCell ref="Z72:AC73"/>
    <mergeCell ref="F72:L73"/>
    <mergeCell ref="F67:K68"/>
    <mergeCell ref="Z67:AC68"/>
    <mergeCell ref="Z54:AC59"/>
    <mergeCell ref="U27:W27"/>
    <mergeCell ref="F24:K24"/>
    <mergeCell ref="F53:K53"/>
    <mergeCell ref="Z53:AC53"/>
    <mergeCell ref="F65:K66"/>
    <mergeCell ref="Z61:AC61"/>
    <mergeCell ref="Z64:AC64"/>
    <mergeCell ref="T54:W54"/>
    <mergeCell ref="T55:W55"/>
    <mergeCell ref="T56:W56"/>
    <mergeCell ref="T58:W58"/>
    <mergeCell ref="F54:K59"/>
    <mergeCell ref="F26:K26"/>
    <mergeCell ref="L26:N26"/>
    <mergeCell ref="O26:Q26"/>
    <mergeCell ref="R26:T26"/>
    <mergeCell ref="U26:W26"/>
    <mergeCell ref="R25:T25"/>
    <mergeCell ref="Z26:AC26"/>
    <mergeCell ref="F52:K52"/>
    <mergeCell ref="Z50:AC51"/>
    <mergeCell ref="T50:W50"/>
    <mergeCell ref="T51:W51"/>
    <mergeCell ref="U37:W37"/>
    <mergeCell ref="F50:K51"/>
    <mergeCell ref="Z45:AC45"/>
    <mergeCell ref="U38:W38"/>
    <mergeCell ref="Z37:AC37"/>
    <mergeCell ref="F42:K42"/>
    <mergeCell ref="F43:K43"/>
    <mergeCell ref="Z38:AC38"/>
    <mergeCell ref="Z41:AC41"/>
    <mergeCell ref="Z42:AC42"/>
    <mergeCell ref="Z43:AC43"/>
    <mergeCell ref="Z49:AC49"/>
    <mergeCell ref="Z52:AC52"/>
    <mergeCell ref="F49:K49"/>
    <mergeCell ref="F22:K22"/>
    <mergeCell ref="L22:N22"/>
    <mergeCell ref="O22:Q22"/>
    <mergeCell ref="L24:N24"/>
    <mergeCell ref="O24:Q24"/>
    <mergeCell ref="R24:T24"/>
    <mergeCell ref="U24:W24"/>
    <mergeCell ref="U25:W25"/>
    <mergeCell ref="Z22:AC22"/>
    <mergeCell ref="F23:K23"/>
    <mergeCell ref="L23:N23"/>
    <mergeCell ref="O23:Q23"/>
    <mergeCell ref="R23:T23"/>
    <mergeCell ref="U23:W23"/>
    <mergeCell ref="R22:T22"/>
    <mergeCell ref="U22:W22"/>
    <mergeCell ref="Z23:AC23"/>
    <mergeCell ref="Z25:AC25"/>
    <mergeCell ref="Z24:AC24"/>
    <mergeCell ref="F25:K25"/>
    <mergeCell ref="L25:N25"/>
    <mergeCell ref="O25:Q25"/>
    <mergeCell ref="Z20:AC20"/>
    <mergeCell ref="F21:K21"/>
    <mergeCell ref="L21:N21"/>
    <mergeCell ref="O21:Q21"/>
    <mergeCell ref="R21:T21"/>
    <mergeCell ref="U21:W21"/>
    <mergeCell ref="Z19:AC19"/>
    <mergeCell ref="F20:K20"/>
    <mergeCell ref="L20:N20"/>
    <mergeCell ref="O20:Q20"/>
    <mergeCell ref="R20:T20"/>
    <mergeCell ref="U20:W20"/>
    <mergeCell ref="R19:T19"/>
    <mergeCell ref="U19:W19"/>
    <mergeCell ref="Z21:AC21"/>
    <mergeCell ref="Z18:AC18"/>
    <mergeCell ref="F19:K19"/>
    <mergeCell ref="L19:N19"/>
    <mergeCell ref="O19:Q19"/>
    <mergeCell ref="Z17:AC17"/>
    <mergeCell ref="F18:K18"/>
    <mergeCell ref="L18:N18"/>
    <mergeCell ref="O18:Q18"/>
    <mergeCell ref="R18:T18"/>
    <mergeCell ref="U18:W18"/>
    <mergeCell ref="Z16:AC16"/>
    <mergeCell ref="F17:K17"/>
    <mergeCell ref="L17:N17"/>
    <mergeCell ref="O17:Q17"/>
    <mergeCell ref="R17:T17"/>
    <mergeCell ref="U17:W17"/>
    <mergeCell ref="R16:T16"/>
    <mergeCell ref="U16:W16"/>
    <mergeCell ref="Z15:AC15"/>
    <mergeCell ref="F16:K16"/>
    <mergeCell ref="L16:N16"/>
    <mergeCell ref="O16:Q16"/>
    <mergeCell ref="Z14:AC14"/>
    <mergeCell ref="F15:K15"/>
    <mergeCell ref="L15:N15"/>
    <mergeCell ref="O15:Q15"/>
    <mergeCell ref="R15:T15"/>
    <mergeCell ref="U15:W15"/>
    <mergeCell ref="R12:T12"/>
    <mergeCell ref="U12:W12"/>
    <mergeCell ref="Z13:AC13"/>
    <mergeCell ref="F14:K14"/>
    <mergeCell ref="L14:N14"/>
    <mergeCell ref="O14:Q14"/>
    <mergeCell ref="R14:T14"/>
    <mergeCell ref="U14:W14"/>
    <mergeCell ref="R13:T13"/>
    <mergeCell ref="U13:W13"/>
    <mergeCell ref="Z12:AC12"/>
    <mergeCell ref="F13:K13"/>
    <mergeCell ref="L13:N13"/>
    <mergeCell ref="O13:Q13"/>
    <mergeCell ref="F12:K12"/>
    <mergeCell ref="L12:N12"/>
    <mergeCell ref="O12:Q12"/>
  </mergeCells>
  <conditionalFormatting sqref="I7">
    <cfRule type="cellIs" dxfId="28" priority="1" stopIfTrue="1" operator="lessThanOrEqual">
      <formula>0</formula>
    </cfRule>
  </conditionalFormatting>
  <conditionalFormatting sqref="R5:R6">
    <cfRule type="cellIs" dxfId="27" priority="2" stopIfTrue="1" operator="equal">
      <formula>0</formula>
    </cfRule>
  </conditionalFormatting>
  <conditionalFormatting sqref="S12:T12 F12:K33 O12:R33 U12:U33 S32:T33 V32:W33">
    <cfRule type="cellIs" dxfId="26" priority="6" stopIfTrue="1" operator="equal">
      <formula>0</formula>
    </cfRule>
  </conditionalFormatting>
  <conditionalFormatting sqref="V5">
    <cfRule type="cellIs" dxfId="25" priority="17" stopIfTrue="1" operator="equal">
      <formula>0</formula>
    </cfRule>
  </conditionalFormatting>
  <dataValidations disablePrompts="1" count="1">
    <dataValidation type="decimal" operator="greaterThanOrEqual" allowBlank="1" showErrorMessage="1" errorTitle="Invalid Month Input" error="The number of months must be a decimal value greater than or equal to zero.  Entering half-months is acceptable.  For one-and-one-half months enter 1.5.  Click RETRY to change your entry, or CANCEL to undo your changes." sqref="R12:R33 S12:T12 S32:T33" xr:uid="{00000000-0002-0000-0800-000000000000}">
      <formula1>0</formula1>
    </dataValidation>
  </dataValidations>
  <printOptions horizontalCentered="1"/>
  <pageMargins left="0.5" right="0.5" top="0.75" bottom="0.75" header="0.3" footer="0.3"/>
  <pageSetup scale="99" fitToWidth="0" fitToHeight="0" orientation="portrait" r:id="rId1"/>
  <rowBreaks count="1" manualBreakCount="1">
    <brk id="46" max="16383" man="1"/>
  </rowBreaks>
  <ignoredErrors>
    <ignoredError sqref="L12:N31 O33:W33 U38 O13:W31 S12:T12 V12:W12 P12:Q12 O12 R12 U12" unlockedFormula="1"/>
    <ignoredError sqref="F12:K18 F19:K31" formulaRange="1"/>
    <ignoredError sqref="E12:E3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479</vt:i4>
      </vt:variant>
    </vt:vector>
  </HeadingPairs>
  <TitlesOfParts>
    <vt:vector size="497" baseType="lpstr">
      <vt:lpstr>General Instructions</vt:lpstr>
      <vt:lpstr>Project Data</vt:lpstr>
      <vt:lpstr>Budget Period 1</vt:lpstr>
      <vt:lpstr>Budget Period 2</vt:lpstr>
      <vt:lpstr>Budget Period 3</vt:lpstr>
      <vt:lpstr>Budget Period 4</vt:lpstr>
      <vt:lpstr>Budget Period 5</vt:lpstr>
      <vt:lpstr>Budget Period 6</vt:lpstr>
      <vt:lpstr>Cumulative</vt:lpstr>
      <vt:lpstr>Totals</vt:lpstr>
      <vt:lpstr>Modular</vt:lpstr>
      <vt:lpstr>Industry</vt:lpstr>
      <vt:lpstr>Notes</vt:lpstr>
      <vt:lpstr>Detailed Instructions</vt:lpstr>
      <vt:lpstr>Rates</vt:lpstr>
      <vt:lpstr>ChangeLog</vt:lpstr>
      <vt:lpstr>Drop-Down_Options</vt:lpstr>
      <vt:lpstr>Calc</vt:lpstr>
      <vt:lpstr>Data_Agency</vt:lpstr>
      <vt:lpstr>Data_DirectCostsConsultants_Y1_1</vt:lpstr>
      <vt:lpstr>Data_DirectCostsConsultants_Y1_2</vt:lpstr>
      <vt:lpstr>Data_DirectCostsConsultants_Y1_3</vt:lpstr>
      <vt:lpstr>Data_DirectCostsConsultants_Y1_4</vt:lpstr>
      <vt:lpstr>Data_DirectCostsConsultants_Y2_1</vt:lpstr>
      <vt:lpstr>Data_DirectCostsConsultants_Y2_2</vt:lpstr>
      <vt:lpstr>Data_DirectCostsConsultants_Y2_3</vt:lpstr>
      <vt:lpstr>Data_DirectCostsConsultants_Y2_4</vt:lpstr>
      <vt:lpstr>Data_DirectCostsConsultants_Y3_1</vt:lpstr>
      <vt:lpstr>Data_DirectCostsConsultants_Y3_2</vt:lpstr>
      <vt:lpstr>Data_DirectCostsConsultants_Y3_3</vt:lpstr>
      <vt:lpstr>Data_DirectCostsConsultants_Y3_4</vt:lpstr>
      <vt:lpstr>Data_DirectCostsConsultants_Y4_1</vt:lpstr>
      <vt:lpstr>Data_DirectCostsConsultants_Y4_2</vt:lpstr>
      <vt:lpstr>Data_DirectCostsConsultants_Y4_3</vt:lpstr>
      <vt:lpstr>Data_DirectCostsConsultants_Y4_4</vt:lpstr>
      <vt:lpstr>Data_DirectCostsConsultants_Y5_1</vt:lpstr>
      <vt:lpstr>Data_DirectCostsConsultants_Y5_2</vt:lpstr>
      <vt:lpstr>Data_DirectCostsConsultants_Y5_3</vt:lpstr>
      <vt:lpstr>Data_DirectCostsConsultants_Y5_4</vt:lpstr>
      <vt:lpstr>Data_DirectCostsConsultants_Y6_1</vt:lpstr>
      <vt:lpstr>Data_DirectCostsConsultants_Y6_2</vt:lpstr>
      <vt:lpstr>Data_DirectCostsConsultants_Y6_3</vt:lpstr>
      <vt:lpstr>Data_DirectCostsConsultants_Y6_4</vt:lpstr>
      <vt:lpstr>Data_DirectCostsMaintenance_Y1</vt:lpstr>
      <vt:lpstr>Data_DirectCostsMaintenance_Y2</vt:lpstr>
      <vt:lpstr>Data_DirectCostsMaintenance_Y3</vt:lpstr>
      <vt:lpstr>Data_DirectCostsMaintenance_Y4</vt:lpstr>
      <vt:lpstr>Data_DirectCostsMaintenance_Y5</vt:lpstr>
      <vt:lpstr>Data_DirectCostsMaintenance_Y6</vt:lpstr>
      <vt:lpstr>Data_DirectCostsMaterialsSupplies_Y1</vt:lpstr>
      <vt:lpstr>Data_DirectCostsMaterialsSupplies_Y2</vt:lpstr>
      <vt:lpstr>Data_DirectCostsMaterialsSupplies_Y3</vt:lpstr>
      <vt:lpstr>Data_DirectCostsMaterialsSupplies_Y4</vt:lpstr>
      <vt:lpstr>Data_DirectCostsMaterialsSupplies_Y5</vt:lpstr>
      <vt:lpstr>Data_DirectCostsMaterialsSupplies_Y6</vt:lpstr>
      <vt:lpstr>Data_DirectCostsOther_Y1</vt:lpstr>
      <vt:lpstr>Data_DirectCostsOther_Y2</vt:lpstr>
      <vt:lpstr>Data_DirectCostsOther_Y3</vt:lpstr>
      <vt:lpstr>Data_DirectCostsOther_Y4</vt:lpstr>
      <vt:lpstr>Data_DirectCostsOther_Y5</vt:lpstr>
      <vt:lpstr>Data_DirectCostsOther_Y6</vt:lpstr>
      <vt:lpstr>Data_DirectCostsPublications_Y1</vt:lpstr>
      <vt:lpstr>Data_DirectCostsPublications_Y2</vt:lpstr>
      <vt:lpstr>Data_DirectCostsPublications_Y3</vt:lpstr>
      <vt:lpstr>Data_DirectCostsPublications_Y4</vt:lpstr>
      <vt:lpstr>Data_DirectCostsPublications_Y5</vt:lpstr>
      <vt:lpstr>Data_DirectCostsPublications_Y6</vt:lpstr>
      <vt:lpstr>Data_Exclude_Equipment</vt:lpstr>
      <vt:lpstr>Data_Exclude_Fringes</vt:lpstr>
      <vt:lpstr>Data_Exclude_NonUWSubawards</vt:lpstr>
      <vt:lpstr>Data_Exclude_NonUWSubawardsExceeding25K</vt:lpstr>
      <vt:lpstr>Data_Exclude_OtherCosts</vt:lpstr>
      <vt:lpstr>Data_Exclude_ParticipantCosts</vt:lpstr>
      <vt:lpstr>Data_Exclude_SalariesWages</vt:lpstr>
      <vt:lpstr>Data_Exclude_Travel</vt:lpstr>
      <vt:lpstr>Data_Exclude_Tuition</vt:lpstr>
      <vt:lpstr>Data_ParticipantCostsOther_Y1</vt:lpstr>
      <vt:lpstr>Data_ParticipantCostsOther_Y2</vt:lpstr>
      <vt:lpstr>Data_ParticipantCostsOther_Y3</vt:lpstr>
      <vt:lpstr>Data_ParticipantCostsOther_Y4</vt:lpstr>
      <vt:lpstr>Data_ParticipantCostsOther_Y5</vt:lpstr>
      <vt:lpstr>Data_ParticipantCostsOther_Y6</vt:lpstr>
      <vt:lpstr>Data_ParticipantStipends_Y1</vt:lpstr>
      <vt:lpstr>Data_ParticipantStipends_Y2</vt:lpstr>
      <vt:lpstr>Data_ParticipantStipends_Y3</vt:lpstr>
      <vt:lpstr>Data_ParticipantStipends_Y4</vt:lpstr>
      <vt:lpstr>Data_ParticipantStipends_Y5</vt:lpstr>
      <vt:lpstr>Data_ParticipantStipends_Y6</vt:lpstr>
      <vt:lpstr>Data_ParticipantSubsistence_Y1</vt:lpstr>
      <vt:lpstr>Data_ParticipantSubsistence_Y2</vt:lpstr>
      <vt:lpstr>Data_ParticipantSubsistence_Y3</vt:lpstr>
      <vt:lpstr>Data_ParticipantSubsistence_Y4</vt:lpstr>
      <vt:lpstr>Data_ParticipantSubsistence_Y5</vt:lpstr>
      <vt:lpstr>Data_ParticipantSubsistence_Y6</vt:lpstr>
      <vt:lpstr>Data_ParticipantTravel_Y1</vt:lpstr>
      <vt:lpstr>Data_ParticipantTravel_Y2</vt:lpstr>
      <vt:lpstr>Data_ParticipantTravel_Y3</vt:lpstr>
      <vt:lpstr>Data_ParticipantTravel_Y4</vt:lpstr>
      <vt:lpstr>Data_ParticipantTravel_Y5</vt:lpstr>
      <vt:lpstr>Data_ParticipantTravel_Y6</vt:lpstr>
      <vt:lpstr>Data_PIName</vt:lpstr>
      <vt:lpstr>Data_PreventTuitionCalculation</vt:lpstr>
      <vt:lpstr>Data_PrimeSponsor</vt:lpstr>
      <vt:lpstr>Data_ProjectEndDate</vt:lpstr>
      <vt:lpstr>Data_ProjectStartDate</vt:lpstr>
      <vt:lpstr>Data_ProjectTitle</vt:lpstr>
      <vt:lpstr>DATA_RA_Rate_Custom</vt:lpstr>
      <vt:lpstr>Data_SalaryInflationRate</vt:lpstr>
      <vt:lpstr>Data_SalaryInflationRatePI</vt:lpstr>
      <vt:lpstr>Data_Subaward_Y1_1</vt:lpstr>
      <vt:lpstr>Data_Subaward_Y1_2</vt:lpstr>
      <vt:lpstr>Data_Subaward_Y1_3</vt:lpstr>
      <vt:lpstr>Data_Subaward_Y1_4</vt:lpstr>
      <vt:lpstr>Data_Subaward_Y1_5</vt:lpstr>
      <vt:lpstr>Data_Subaward_Y2_1</vt:lpstr>
      <vt:lpstr>Data_Subaward_Y2_2</vt:lpstr>
      <vt:lpstr>Data_Subaward_Y2_3</vt:lpstr>
      <vt:lpstr>Data_Subaward_Y2_4</vt:lpstr>
      <vt:lpstr>Data_Subaward_Y2_5</vt:lpstr>
      <vt:lpstr>Data_Subaward_Y3_1</vt:lpstr>
      <vt:lpstr>Data_Subaward_Y3_2</vt:lpstr>
      <vt:lpstr>Data_Subaward_Y3_3</vt:lpstr>
      <vt:lpstr>Data_Subaward_Y3_4</vt:lpstr>
      <vt:lpstr>Data_Subaward_Y3_5</vt:lpstr>
      <vt:lpstr>Data_Subaward_Y4_1</vt:lpstr>
      <vt:lpstr>Data_Subaward_Y4_2</vt:lpstr>
      <vt:lpstr>Data_Subaward_Y4_3</vt:lpstr>
      <vt:lpstr>Data_Subaward_Y4_4</vt:lpstr>
      <vt:lpstr>Data_Subaward_Y4_5</vt:lpstr>
      <vt:lpstr>Data_Subaward_Y5_1</vt:lpstr>
      <vt:lpstr>Data_Subaward_Y5_2</vt:lpstr>
      <vt:lpstr>Data_Subaward_Y5_3</vt:lpstr>
      <vt:lpstr>Data_Subaward_Y5_4</vt:lpstr>
      <vt:lpstr>Data_Subaward_Y5_5</vt:lpstr>
      <vt:lpstr>Data_Subaward_Y6_1</vt:lpstr>
      <vt:lpstr>Data_Subaward_Y6_2</vt:lpstr>
      <vt:lpstr>Data_Subaward_Y6_3</vt:lpstr>
      <vt:lpstr>Data_Subaward_Y6_4</vt:lpstr>
      <vt:lpstr>Data_Subaward_Y6_5</vt:lpstr>
      <vt:lpstr>DropDown_FA_RateTypes</vt:lpstr>
      <vt:lpstr>DropDown_FABase</vt:lpstr>
      <vt:lpstr>DropDown_GradAssistantTypes</vt:lpstr>
      <vt:lpstr>DropDown_Modules</vt:lpstr>
      <vt:lpstr>DropDown_PayBasis</vt:lpstr>
      <vt:lpstr>DropDown_Period</vt:lpstr>
      <vt:lpstr>DropDown_ProjectType</vt:lpstr>
      <vt:lpstr>DropDown_RA_PA</vt:lpstr>
      <vt:lpstr>DropDown_RA_PA_LengthAndPercentage</vt:lpstr>
      <vt:lpstr>DropDown_RAAreaSelection</vt:lpstr>
      <vt:lpstr>Dropdown_Role</vt:lpstr>
      <vt:lpstr>DropDown_SponsorType</vt:lpstr>
      <vt:lpstr>FA_Rate_Instruction_Y1</vt:lpstr>
      <vt:lpstr>FA_Rate_Instruction_Y2</vt:lpstr>
      <vt:lpstr>FA_Rate_Instruction_Y3</vt:lpstr>
      <vt:lpstr>FA_Rate_Instruction_Y4</vt:lpstr>
      <vt:lpstr>FA_Rate_Instruction_Y5</vt:lpstr>
      <vt:lpstr>FA_Rate_Instruction_Y6</vt:lpstr>
      <vt:lpstr>FA_Rate_OffCampus_Y1</vt:lpstr>
      <vt:lpstr>FA_Rate_OffCampus_Y2</vt:lpstr>
      <vt:lpstr>FA_Rate_OffCampus_Y3</vt:lpstr>
      <vt:lpstr>FA_Rate_OffCampus_Y4</vt:lpstr>
      <vt:lpstr>FA_Rate_OffCampus_Y5</vt:lpstr>
      <vt:lpstr>FA_Rate_OffCampus_Y6</vt:lpstr>
      <vt:lpstr>FA_Rate_PubServ_Y1</vt:lpstr>
      <vt:lpstr>FA_Rate_PubServ_Y2</vt:lpstr>
      <vt:lpstr>FA_Rate_PubServ_Y3</vt:lpstr>
      <vt:lpstr>FA_Rate_PubServ_Y4</vt:lpstr>
      <vt:lpstr>FA_Rate_PubServ_Y5</vt:lpstr>
      <vt:lpstr>FA_Rate_PubServ_Y6</vt:lpstr>
      <vt:lpstr>FA_Rate_Research_Y1</vt:lpstr>
      <vt:lpstr>FA_Rate_Research_Y2</vt:lpstr>
      <vt:lpstr>FA_Rate_Research_Y3</vt:lpstr>
      <vt:lpstr>FA_Rate_Research_Y4</vt:lpstr>
      <vt:lpstr>FA_Rate_Research_Y5</vt:lpstr>
      <vt:lpstr>FA_Rate_Research_Y6</vt:lpstr>
      <vt:lpstr>FA_Rate_Y1</vt:lpstr>
      <vt:lpstr>FA_Rate_Y2</vt:lpstr>
      <vt:lpstr>FA_Rate_Y3</vt:lpstr>
      <vt:lpstr>FA_Rate_Y4</vt:lpstr>
      <vt:lpstr>FA_Rate_Y5</vt:lpstr>
      <vt:lpstr>FA_Rate_Y6</vt:lpstr>
      <vt:lpstr>FringeRate_Y1_Classified</vt:lpstr>
      <vt:lpstr>FringeRate_Y1_Faculty</vt:lpstr>
      <vt:lpstr>FringeRate_Y1_GradStudent</vt:lpstr>
      <vt:lpstr>FringeRate_Y1_LTE</vt:lpstr>
      <vt:lpstr>FringeRate_Y1_PostDoc</vt:lpstr>
      <vt:lpstr>FringeRate_Y1_RA</vt:lpstr>
      <vt:lpstr>FringeRate_Y1_Student</vt:lpstr>
      <vt:lpstr>FringeRate_Y2_Classified</vt:lpstr>
      <vt:lpstr>FringeRate_Y2_Faculty</vt:lpstr>
      <vt:lpstr>FringeRate_Y2_GradStudent</vt:lpstr>
      <vt:lpstr>FringeRate_Y2_LTE</vt:lpstr>
      <vt:lpstr>FringeRate_Y2_PostDoc</vt:lpstr>
      <vt:lpstr>FringeRate_Y2_RA</vt:lpstr>
      <vt:lpstr>FringeRate_Y2_Student</vt:lpstr>
      <vt:lpstr>FringeRate_Y3_Classified</vt:lpstr>
      <vt:lpstr>FringeRate_Y3_Faculty</vt:lpstr>
      <vt:lpstr>FringeRate_Y3_GradStudent</vt:lpstr>
      <vt:lpstr>FringeRate_Y3_LTE</vt:lpstr>
      <vt:lpstr>FringeRate_Y3_PostDoc</vt:lpstr>
      <vt:lpstr>FringeRate_Y3_RA</vt:lpstr>
      <vt:lpstr>FringeRate_Y3_Student</vt:lpstr>
      <vt:lpstr>FringeRate_Y4_Classified</vt:lpstr>
      <vt:lpstr>FringeRate_Y4_Faculty</vt:lpstr>
      <vt:lpstr>FringeRate_Y4_GradStudent</vt:lpstr>
      <vt:lpstr>FringeRate_Y4_LTE</vt:lpstr>
      <vt:lpstr>FringeRate_Y4_PostDoc</vt:lpstr>
      <vt:lpstr>FringeRate_Y4_RA</vt:lpstr>
      <vt:lpstr>FringeRate_Y4_Student</vt:lpstr>
      <vt:lpstr>FringeRate_Y5_Classified</vt:lpstr>
      <vt:lpstr>FringeRate_Y5_Faculty</vt:lpstr>
      <vt:lpstr>FringeRate_Y5_GradStudent</vt:lpstr>
      <vt:lpstr>FringeRate_Y5_LTE</vt:lpstr>
      <vt:lpstr>FringeRate_Y5_PostDoc</vt:lpstr>
      <vt:lpstr>FringeRate_Y5_RA</vt:lpstr>
      <vt:lpstr>FringeRate_Y5_Student</vt:lpstr>
      <vt:lpstr>FringeRate_Y6_Classified</vt:lpstr>
      <vt:lpstr>FringeRate_Y6_Faculty</vt:lpstr>
      <vt:lpstr>FringeRate_Y6_GradStudent</vt:lpstr>
      <vt:lpstr>FringeRate_Y6_LTE</vt:lpstr>
      <vt:lpstr>FringeRate_Y6_PostDoc</vt:lpstr>
      <vt:lpstr>FringeRate_Y6_Student</vt:lpstr>
      <vt:lpstr>'Budget Period 1'!Print_Area</vt:lpstr>
      <vt:lpstr>'Budget Period 2'!Print_Area</vt:lpstr>
      <vt:lpstr>'Budget Period 3'!Print_Area</vt:lpstr>
      <vt:lpstr>'Budget Period 4'!Print_Area</vt:lpstr>
      <vt:lpstr>'Budget Period 5'!Print_Area</vt:lpstr>
      <vt:lpstr>'Budget Period 6'!Print_Area</vt:lpstr>
      <vt:lpstr>Cumulative!Print_Area</vt:lpstr>
      <vt:lpstr>'Detailed Instructions'!Print_Area</vt:lpstr>
      <vt:lpstr>'General Instructions'!Print_Area</vt:lpstr>
      <vt:lpstr>Industry!Print_Area</vt:lpstr>
      <vt:lpstr>Modular!Print_Area</vt:lpstr>
      <vt:lpstr>'Project Data'!Print_Area</vt:lpstr>
      <vt:lpstr>Rates!Print_Area</vt:lpstr>
      <vt:lpstr>Totals!Print_Area</vt:lpstr>
      <vt:lpstr>'Budget Period 1'!Print_Titles</vt:lpstr>
      <vt:lpstr>'Budget Period 2'!Print_Titles</vt:lpstr>
      <vt:lpstr>'Budget Period 3'!Print_Titles</vt:lpstr>
      <vt:lpstr>'Budget Period 4'!Print_Titles</vt:lpstr>
      <vt:lpstr>'Budget Period 5'!Print_Titles</vt:lpstr>
      <vt:lpstr>'Budget Period 6'!Print_Titles</vt:lpstr>
      <vt:lpstr>Result_Base</vt:lpstr>
      <vt:lpstr>Result_EquipmentCost_Y1</vt:lpstr>
      <vt:lpstr>Result_EquipmentCost_Y2</vt:lpstr>
      <vt:lpstr>Result_EquipmentCost_Y3</vt:lpstr>
      <vt:lpstr>Result_EquipmentCost_Y4</vt:lpstr>
      <vt:lpstr>Result_EquipmentCost_Y5</vt:lpstr>
      <vt:lpstr>Result_EquipmentCost_Y6</vt:lpstr>
      <vt:lpstr>Result_FACostBase_Y1</vt:lpstr>
      <vt:lpstr>Result_FACostBase_Y2</vt:lpstr>
      <vt:lpstr>Result_FACostBase_Y3</vt:lpstr>
      <vt:lpstr>Result_FACostBase_Y4</vt:lpstr>
      <vt:lpstr>Result_FACostBase_Y5</vt:lpstr>
      <vt:lpstr>Result_FACostBase_Y6</vt:lpstr>
      <vt:lpstr>Result_FringeBenefits_Y1</vt:lpstr>
      <vt:lpstr>Result_FringeBenefits_Y2</vt:lpstr>
      <vt:lpstr>Result_FringeBenefits_Y3</vt:lpstr>
      <vt:lpstr>Result_FringeBenefits_Y4</vt:lpstr>
      <vt:lpstr>Result_FringeBenefits_Y5</vt:lpstr>
      <vt:lpstr>Result_FringeBenefits_Y6</vt:lpstr>
      <vt:lpstr>Result_GradAsstFringe_Y1</vt:lpstr>
      <vt:lpstr>Result_GradAsstFringe_Y2</vt:lpstr>
      <vt:lpstr>Result_GradAsstFringe_Y3</vt:lpstr>
      <vt:lpstr>Result_GradAsstFringe_Y4</vt:lpstr>
      <vt:lpstr>Result_GradAsstFringe_Y5</vt:lpstr>
      <vt:lpstr>Result_GradAsstFringe_Y6</vt:lpstr>
      <vt:lpstr>Result_GradAsstSalary_Y1</vt:lpstr>
      <vt:lpstr>Result_GradAsstSalary_Y2</vt:lpstr>
      <vt:lpstr>Result_GradAsstSalary_Y3</vt:lpstr>
      <vt:lpstr>Result_GradAsstSalary_Y4</vt:lpstr>
      <vt:lpstr>Result_GradAsstSalary_Y5</vt:lpstr>
      <vt:lpstr>Result_GradAsstSalary_Y6</vt:lpstr>
      <vt:lpstr>Result_IndirectCosts_Y1</vt:lpstr>
      <vt:lpstr>Result_IndirectCosts_Y2</vt:lpstr>
      <vt:lpstr>Result_IndirectCosts_Y3</vt:lpstr>
      <vt:lpstr>Result_IndirectCosts_Y4</vt:lpstr>
      <vt:lpstr>Result_IndirectCosts_Y5</vt:lpstr>
      <vt:lpstr>Result_IndirectCosts_Y6</vt:lpstr>
      <vt:lpstr>Result_InflationYears</vt:lpstr>
      <vt:lpstr>Result_OtherDirectCosts_Y1</vt:lpstr>
      <vt:lpstr>Result_OtherDirectCosts_Y2</vt:lpstr>
      <vt:lpstr>Result_OtherDirectCosts_Y3</vt:lpstr>
      <vt:lpstr>Result_OtherDirectCosts_Y4</vt:lpstr>
      <vt:lpstr>Result_OtherDirectCosts_Y5</vt:lpstr>
      <vt:lpstr>Result_OtherDirectCosts_Y6</vt:lpstr>
      <vt:lpstr>Result_ParticipantCosts_Y1</vt:lpstr>
      <vt:lpstr>Result_ParticipantCosts_Y2</vt:lpstr>
      <vt:lpstr>Result_ParticipantCosts_Y3</vt:lpstr>
      <vt:lpstr>Result_ParticipantCosts_Y4</vt:lpstr>
      <vt:lpstr>Result_ParticipantCosts_Y5</vt:lpstr>
      <vt:lpstr>Result_ParticipantCosts_Y6</vt:lpstr>
      <vt:lpstr>Result_PersonnelCosts_Y1</vt:lpstr>
      <vt:lpstr>Result_PersonnelCosts_Y2</vt:lpstr>
      <vt:lpstr>Result_PersonnelCosts_Y3</vt:lpstr>
      <vt:lpstr>Result_PersonnelCosts_Y4</vt:lpstr>
      <vt:lpstr>Result_PersonnelCosts_Y5</vt:lpstr>
      <vt:lpstr>Result_PersonnelCosts_Y6</vt:lpstr>
      <vt:lpstr>Result_PersonnelFringe_Y1</vt:lpstr>
      <vt:lpstr>Result_PersonnelFringe_Y2</vt:lpstr>
      <vt:lpstr>Result_PersonnelFringe_Y3</vt:lpstr>
      <vt:lpstr>Result_PersonnelFringe_Y4</vt:lpstr>
      <vt:lpstr>Result_PersonnelFringe_Y5</vt:lpstr>
      <vt:lpstr>Result_PersonnelFringe_Y6</vt:lpstr>
      <vt:lpstr>Result_PersonnelSalary_Y1</vt:lpstr>
      <vt:lpstr>Result_PersonnelSalary_Y2</vt:lpstr>
      <vt:lpstr>Result_PersonnelSalary_Y3</vt:lpstr>
      <vt:lpstr>Result_PersonnelSalary_Y4</vt:lpstr>
      <vt:lpstr>Result_PersonnelSalary_Y5</vt:lpstr>
      <vt:lpstr>Result_PersonnelSalary_Y6</vt:lpstr>
      <vt:lpstr>Result_ProjectType</vt:lpstr>
      <vt:lpstr>Result_SalariesWages_Y1</vt:lpstr>
      <vt:lpstr>Result_SalariesWages_Y2</vt:lpstr>
      <vt:lpstr>Result_SalariesWages_Y3</vt:lpstr>
      <vt:lpstr>Result_SalariesWages_Y4</vt:lpstr>
      <vt:lpstr>Result_SalariesWages_Y5</vt:lpstr>
      <vt:lpstr>Result_SalariesWages_Y6</vt:lpstr>
      <vt:lpstr>Result_SponsorType</vt:lpstr>
      <vt:lpstr>Result_StudentFringe_Y1</vt:lpstr>
      <vt:lpstr>Result_StudentFringe_Y2</vt:lpstr>
      <vt:lpstr>Result_StudentFringe_Y3</vt:lpstr>
      <vt:lpstr>Result_StudentFringe_Y4</vt:lpstr>
      <vt:lpstr>Result_StudentFringe_Y5</vt:lpstr>
      <vt:lpstr>Result_StudentFringe_Y6</vt:lpstr>
      <vt:lpstr>Result_StudentSalary_Y1</vt:lpstr>
      <vt:lpstr>Result_StudentSalary_Y2</vt:lpstr>
      <vt:lpstr>Result_StudentSalary_Y3</vt:lpstr>
      <vt:lpstr>Result_StudentSalary_Y4</vt:lpstr>
      <vt:lpstr>Result_StudentSalary_Y5</vt:lpstr>
      <vt:lpstr>Result_StudentSalary_Y6</vt:lpstr>
      <vt:lpstr>Result_SubawardBase_Y1_1</vt:lpstr>
      <vt:lpstr>Result_SubawardBase_Y1_2</vt:lpstr>
      <vt:lpstr>Result_SubawardBase_Y1_3</vt:lpstr>
      <vt:lpstr>Result_SubawardBase_Y1_4</vt:lpstr>
      <vt:lpstr>Result_SubawardBase_Y1_5</vt:lpstr>
      <vt:lpstr>Result_SubawardBase_Y1_TOTAL</vt:lpstr>
      <vt:lpstr>Result_SubawardBase_Y2_1</vt:lpstr>
      <vt:lpstr>Result_SubawardBase_Y2_2</vt:lpstr>
      <vt:lpstr>Result_SubawardBase_Y2_3</vt:lpstr>
      <vt:lpstr>Result_SubawardBase_Y2_4</vt:lpstr>
      <vt:lpstr>Result_SubawardBase_Y2_5</vt:lpstr>
      <vt:lpstr>Result_SubawardBase_Y2_TOTAL</vt:lpstr>
      <vt:lpstr>Result_SubawardBase_Y3_1</vt:lpstr>
      <vt:lpstr>Result_SubawardBase_Y3_2</vt:lpstr>
      <vt:lpstr>Result_SubawardBase_Y3_3</vt:lpstr>
      <vt:lpstr>Result_SubawardBase_Y3_4</vt:lpstr>
      <vt:lpstr>Result_SubawardBase_Y3_5</vt:lpstr>
      <vt:lpstr>Result_SubawardBase_Y3_TOTAL</vt:lpstr>
      <vt:lpstr>Result_SubawardBase_Y4_1</vt:lpstr>
      <vt:lpstr>Result_SubawardBase_Y4_2</vt:lpstr>
      <vt:lpstr>Result_SubawardBase_Y4_3</vt:lpstr>
      <vt:lpstr>Result_SubawardBase_Y4_4</vt:lpstr>
      <vt:lpstr>Result_SubawardBase_Y4_5</vt:lpstr>
      <vt:lpstr>Result_SubawardBase_Y4_TOTAL</vt:lpstr>
      <vt:lpstr>Result_SubawardBase_Y5_1</vt:lpstr>
      <vt:lpstr>Result_SubawardBase_Y5_2</vt:lpstr>
      <vt:lpstr>Result_SubawardBase_Y5_3</vt:lpstr>
      <vt:lpstr>Result_SubawardBase_Y5_4</vt:lpstr>
      <vt:lpstr>Result_SubawardBase_Y5_5</vt:lpstr>
      <vt:lpstr>Result_SubawardBase_Y5_TOTAL</vt:lpstr>
      <vt:lpstr>Result_SubawardBase_Y6_1</vt:lpstr>
      <vt:lpstr>Result_SubawardBase_Y6_2</vt:lpstr>
      <vt:lpstr>Result_SubawardBase_Y6_3</vt:lpstr>
      <vt:lpstr>Result_SubawardBase_Y6_4</vt:lpstr>
      <vt:lpstr>Result_SubawardBase_Y6_5</vt:lpstr>
      <vt:lpstr>Result_SubawardBase_Y6_TOTAL</vt:lpstr>
      <vt:lpstr>Result_SubawardCosts_Y1</vt:lpstr>
      <vt:lpstr>Result_SubawardCosts_Y2</vt:lpstr>
      <vt:lpstr>Result_SubawardCosts_Y3</vt:lpstr>
      <vt:lpstr>Result_SubawardCosts_Y4</vt:lpstr>
      <vt:lpstr>Result_SubawardCosts_Y5</vt:lpstr>
      <vt:lpstr>Result_SubawardCosts_Y6</vt:lpstr>
      <vt:lpstr>Result_TotalDirectCosts_Y1</vt:lpstr>
      <vt:lpstr>Result_TotalDirectCosts_Y2</vt:lpstr>
      <vt:lpstr>Result_TotalDirectCosts_Y3</vt:lpstr>
      <vt:lpstr>Result_TotalDirectCosts_Y4</vt:lpstr>
      <vt:lpstr>Result_TotalDirectCosts_Y5</vt:lpstr>
      <vt:lpstr>Result_TotalDirectCosts_Y6</vt:lpstr>
      <vt:lpstr>Result_TravelDomestic_Y1</vt:lpstr>
      <vt:lpstr>Result_TravelDomestic_Y2</vt:lpstr>
      <vt:lpstr>Result_TravelDomestic_Y3</vt:lpstr>
      <vt:lpstr>Result_TravelDomestic_Y4</vt:lpstr>
      <vt:lpstr>Result_TravelDomestic_Y5</vt:lpstr>
      <vt:lpstr>Result_TravelDomestic_Y6</vt:lpstr>
      <vt:lpstr>Result_TravelForeign_Y1</vt:lpstr>
      <vt:lpstr>Result_TravelForeign_Y2</vt:lpstr>
      <vt:lpstr>Result_TravelForeign_Y3</vt:lpstr>
      <vt:lpstr>Result_TravelForeign_Y4</vt:lpstr>
      <vt:lpstr>Result_TravelForeign_Y5</vt:lpstr>
      <vt:lpstr>Result_TravelForeign_Y6</vt:lpstr>
      <vt:lpstr>Result_TravelTotal_Y1</vt:lpstr>
      <vt:lpstr>Result_TravelTotal_Y2</vt:lpstr>
      <vt:lpstr>Result_TravelTotal_Y3</vt:lpstr>
      <vt:lpstr>Result_TravelTotal_Y4</vt:lpstr>
      <vt:lpstr>Result_TravelTotal_Y5</vt:lpstr>
      <vt:lpstr>Result_TravelTotal_Y6</vt:lpstr>
      <vt:lpstr>Result_Tuition_Y1</vt:lpstr>
      <vt:lpstr>Result_Tuition_Y2</vt:lpstr>
      <vt:lpstr>Result_Tuition_Y3</vt:lpstr>
      <vt:lpstr>Result_Tuition_Y4</vt:lpstr>
      <vt:lpstr>Result_Tuition_Y5</vt:lpstr>
      <vt:lpstr>Result_Tuition_Y6</vt:lpstr>
      <vt:lpstr>Result_TuitionTOTAL_Y1</vt:lpstr>
      <vt:lpstr>Result_TuitionTOTAL_Y2</vt:lpstr>
      <vt:lpstr>Result_TuitionTOTAL_Y3</vt:lpstr>
      <vt:lpstr>Result_TuitionTOTAL_Y4</vt:lpstr>
      <vt:lpstr>Result_TuitionTOTAL_Y5</vt:lpstr>
      <vt:lpstr>Result_TuitionTOTAL_Y6</vt:lpstr>
      <vt:lpstr>Salary_MinimumFLSAPostDoc_Academic_Y1</vt:lpstr>
      <vt:lpstr>Salary_MinimumFLSAPostDoc_Academic_Y2</vt:lpstr>
      <vt:lpstr>Salary_MinimumFLSAPostDoc_Academic_Y3</vt:lpstr>
      <vt:lpstr>Salary_MinimumFLSAPostDoc_Academic_Y4</vt:lpstr>
      <vt:lpstr>Salary_MinimumFLSAPostDoc_Academic_Y5</vt:lpstr>
      <vt:lpstr>Salary_MinimumFLSAPostDoc_Academic_Y6</vt:lpstr>
      <vt:lpstr>Salary_MinimumFLSAPostDoc_Annual_Y1</vt:lpstr>
      <vt:lpstr>Salary_MinimumFLSAPostDoc_Annual_Y2</vt:lpstr>
      <vt:lpstr>Salary_MinimumFLSAPostDoc_Annual_Y3</vt:lpstr>
      <vt:lpstr>Salary_MinimumFLSAPostDoc_Annual_Y4</vt:lpstr>
      <vt:lpstr>Salary_MinimumFLSAPostDoc_Annual_Y5</vt:lpstr>
      <vt:lpstr>Salary_MinimumFLSAPostDoc_Annual_Y6</vt:lpstr>
      <vt:lpstr>Stipend_Y1_PA_Doc_Academic_33</vt:lpstr>
      <vt:lpstr>Stipend_Y1_PA_Doc_Academic_50</vt:lpstr>
      <vt:lpstr>Stipend_Y1_PA_Doc_Annual_33</vt:lpstr>
      <vt:lpstr>Stipend_Y1_PA_Doc_Annual_50</vt:lpstr>
      <vt:lpstr>Stipend_Y1_PA_NonDoc_Academic_33</vt:lpstr>
      <vt:lpstr>Stipend_Y1_PA_NonDoc_Academic_50</vt:lpstr>
      <vt:lpstr>Stipend_Y1_PA_NonDoc_Annual_33</vt:lpstr>
      <vt:lpstr>Stipend_Y1_PA_NonDoc_Annual_50</vt:lpstr>
      <vt:lpstr>Stipend_Y2_PA_Doc_Academic_33</vt:lpstr>
      <vt:lpstr>Stipend_Y2_PA_Doc_Academic_50</vt:lpstr>
      <vt:lpstr>Stipend_Y2_PA_Doc_Annual_33</vt:lpstr>
      <vt:lpstr>Stipend_Y2_PA_Doc_Annual_50</vt:lpstr>
      <vt:lpstr>Stipend_Y2_PA_NonDoc_Academic_33</vt:lpstr>
      <vt:lpstr>Stipend_Y2_PA_NonDoc_Academic_50</vt:lpstr>
      <vt:lpstr>Stipend_Y2_PA_NonDoc_Annual_33</vt:lpstr>
      <vt:lpstr>Stipend_Y2_PA_NonDoc_Annual_50</vt:lpstr>
      <vt:lpstr>Stipend_Y3_PA_Doc_Academic_33</vt:lpstr>
      <vt:lpstr>Stipend_Y3_PA_Doc_Academic_50</vt:lpstr>
      <vt:lpstr>Stipend_Y3_PA_Doc_Annual_33</vt:lpstr>
      <vt:lpstr>Stipend_Y3_PA_Doc_Annual_50</vt:lpstr>
      <vt:lpstr>Stipend_Y3_PA_NonDoc_Academic_33</vt:lpstr>
      <vt:lpstr>Stipend_Y3_PA_NonDoc_Academic_50</vt:lpstr>
      <vt:lpstr>Stipend_Y3_PA_NonDoc_Annual_33</vt:lpstr>
      <vt:lpstr>Stipend_Y3_PA_NonDoc_Annual_50</vt:lpstr>
      <vt:lpstr>Stipend_Y4_PA_Doc_Academic_33</vt:lpstr>
      <vt:lpstr>Stipend_Y4_PA_Doc_Academic_50</vt:lpstr>
      <vt:lpstr>Stipend_Y4_PA_Doc_Annual_33</vt:lpstr>
      <vt:lpstr>Stipend_Y4_PA_Doc_Annual_50</vt:lpstr>
      <vt:lpstr>Stipend_Y4_PA_NonDoc_Academic_33</vt:lpstr>
      <vt:lpstr>Stipend_Y4_PA_NonDoc_Academic_50</vt:lpstr>
      <vt:lpstr>Stipend_Y4_PA_NonDoc_Annual_33</vt:lpstr>
      <vt:lpstr>Stipend_Y4_PA_NonDoc_Annual_50</vt:lpstr>
      <vt:lpstr>Stipend_Y5_PA_Doc_Academic_33</vt:lpstr>
      <vt:lpstr>Stipend_Y5_PA_Doc_Academic_50</vt:lpstr>
      <vt:lpstr>Stipend_Y5_PA_Doc_Annual_33</vt:lpstr>
      <vt:lpstr>Stipend_Y5_PA_Doc_Annual_50</vt:lpstr>
      <vt:lpstr>Stipend_Y5_PA_NonDoc_Academic_33</vt:lpstr>
      <vt:lpstr>Stipend_Y5_PA_NonDoc_Academic_50</vt:lpstr>
      <vt:lpstr>Stipend_Y5_PA_NonDoc_Annual_33</vt:lpstr>
      <vt:lpstr>Stipend_Y5_PA_NonDoc_Annual_50</vt:lpstr>
      <vt:lpstr>Stipend_Y6_PA_Doc_Academic_33</vt:lpstr>
      <vt:lpstr>Stipend_Y6_PA_Doc_Academic_50</vt:lpstr>
      <vt:lpstr>Stipend_Y6_PA_Doc_Annual_33</vt:lpstr>
      <vt:lpstr>Stipend_Y6_PA_Doc_Annual_50</vt:lpstr>
      <vt:lpstr>Stipend_Y6_PA_NonDoc_Academic_33</vt:lpstr>
      <vt:lpstr>Stipend_Y6_PA_NonDoc_Academic_50</vt:lpstr>
      <vt:lpstr>Stipend_Y6_PA_NonDoc_Annual_33</vt:lpstr>
      <vt:lpstr>Stipend_Y6_PA_NonDoc_Annual_50</vt:lpstr>
      <vt:lpstr>Tuition_Y1_PercentIncrease</vt:lpstr>
      <vt:lpstr>Tuition_Y2_PercentIncrease</vt:lpstr>
      <vt:lpstr>Tuition_Y3_PercentIncrease</vt:lpstr>
      <vt:lpstr>TuitionRemission_GradAssistants_Y1</vt:lpstr>
      <vt:lpstr>TuitionRemission_GradAssistants_Y2</vt:lpstr>
      <vt:lpstr>TuitionRemission_GradAssistants_Y3</vt:lpstr>
      <vt:lpstr>TuitionRemission_GradAssistants_Y4</vt:lpstr>
      <vt:lpstr>TuitionRemission_GradAssistants_Y5</vt:lpstr>
      <vt:lpstr>TuitionRemission_GradAssistants_Y6</vt:lpstr>
      <vt:lpstr>Var_EarliestProjectStartDate</vt:lpstr>
      <vt:lpstr>Var_FiscalYearCrossover</vt:lpstr>
      <vt:lpstr>Var_FiscalYearCrossoverDate</vt:lpstr>
      <vt:lpstr>Var_FiscalYearStartDate</vt:lpstr>
      <vt:lpstr>Var_Index_RABaseStipend</vt:lpstr>
      <vt:lpstr>Var_IndirectMaximum</vt:lpstr>
      <vt:lpstr>Var_LatestProjectStartDate</vt:lpstr>
      <vt:lpstr>Var_Module_Increment</vt:lpstr>
      <vt:lpstr>Var_NRTRRate</vt:lpstr>
      <vt:lpstr>Var_PA_Doc_BaseStipend_Acad50Percent</vt:lpstr>
      <vt:lpstr>Var_PA_NonDoc_BaseStipend_Acad50Percent</vt:lpstr>
      <vt:lpstr>Var_PAStipendFirstYearPercentageIncrease</vt:lpstr>
      <vt:lpstr>Var_PAStipendStartDatePercentageIncrease</vt:lpstr>
      <vt:lpstr>Var_PAStipendSubsequentYearPercentageIncrease</vt:lpstr>
      <vt:lpstr>Var_PersonHoursPerMonth</vt:lpstr>
      <vt:lpstr>Var_RAStipendFirstYearPercentageIncrease</vt:lpstr>
      <vt:lpstr>Var_RAStipendStartDatePercentageIncrease</vt:lpstr>
      <vt:lpstr>Var_RAStipendSubsequentYearPercentageIncrease</vt:lpstr>
      <vt:lpstr>Var_SpreadsheetRevisionDate</vt:lpstr>
      <vt:lpstr>Var_TuitionCalcCutoverDate</vt:lpstr>
    </vt:vector>
  </TitlesOfParts>
  <Company>University of Wisconsin - Milwaukee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Grant Proposal Budget Tool</dc:title>
  <dc:creator>joseph shane dunlap</dc:creator>
  <dc:description>UW-Milwaukee Graduate School</dc:description>
  <cp:lastModifiedBy>Kate Mollen</cp:lastModifiedBy>
  <cp:lastPrinted>2021-12-27T18:46:48Z</cp:lastPrinted>
  <dcterms:created xsi:type="dcterms:W3CDTF">2008-09-08T19:56:51Z</dcterms:created>
  <dcterms:modified xsi:type="dcterms:W3CDTF">2026-03-13T19:08:58Z</dcterms:modified>
</cp:coreProperties>
</file>