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FAA\BFS\BP\5 Annual Operating Budget\2018-19\PR Balance Reports\"/>
    </mc:Choice>
  </mc:AlternateContent>
  <bookViews>
    <workbookView xWindow="0" yWindow="0" windowWidth="19200" windowHeight="10770" tabRatio="928"/>
  </bookViews>
  <sheets>
    <sheet name="Total Balances Summary" sheetId="45" r:id="rId1"/>
    <sheet name="Categorized Summary" sheetId="46" r:id="rId2"/>
    <sheet name="01-Total Balances" sheetId="1" r:id="rId3"/>
    <sheet name="01-Categorized Balances" sheetId="2" r:id="rId4"/>
    <sheet name="02-Total Balances" sheetId="3" r:id="rId5"/>
    <sheet name="02-Categorized Balances" sheetId="4" r:id="rId6"/>
    <sheet name="03-Total Balances" sheetId="5" r:id="rId7"/>
    <sheet name="03-Categorized Balances" sheetId="6" r:id="rId8"/>
    <sheet name="05-Total Balances" sheetId="7" r:id="rId9"/>
    <sheet name="05-Categorized Balances" sheetId="8" r:id="rId10"/>
    <sheet name="10-Total Balances" sheetId="9" r:id="rId11"/>
    <sheet name="10-Categorized Balances" sheetId="10" r:id="rId12"/>
    <sheet name="11-Total Balances" sheetId="43" r:id="rId13"/>
    <sheet name="11-Categorized Balances" sheetId="44" r:id="rId14"/>
    <sheet name="12-Total Balances" sheetId="11" r:id="rId15"/>
    <sheet name="12-Categorized Balances" sheetId="12" r:id="rId16"/>
    <sheet name="17-Total Balances" sheetId="13" r:id="rId17"/>
    <sheet name="17-Categorized Balances" sheetId="14" r:id="rId18"/>
    <sheet name="19-Total Balances" sheetId="15" r:id="rId19"/>
    <sheet name="19-Categorized Balances" sheetId="16" r:id="rId20"/>
    <sheet name="21-Total Balances" sheetId="17" r:id="rId21"/>
    <sheet name="21-Categorized Balances" sheetId="18" r:id="rId22"/>
    <sheet name="25-Total Balances" sheetId="19" r:id="rId23"/>
    <sheet name="25-Categorized Balances" sheetId="20" r:id="rId24"/>
    <sheet name="34-Total Balances" sheetId="21" r:id="rId25"/>
    <sheet name="34-Categorized Balances" sheetId="22" r:id="rId26"/>
    <sheet name="35-Total Balances" sheetId="23" r:id="rId27"/>
    <sheet name="35-Categorized Balances" sheetId="24" r:id="rId28"/>
    <sheet name="40-Total Balances" sheetId="25" state="hidden" r:id="rId29"/>
    <sheet name="40-Categorized Balances" sheetId="26" state="hidden" r:id="rId30"/>
    <sheet name="48-Total Balances" sheetId="27" r:id="rId31"/>
    <sheet name="48-Categorized Balances" sheetId="28" r:id="rId32"/>
    <sheet name="50-Total Balances" sheetId="29" r:id="rId33"/>
    <sheet name="50-Categorized Balances" sheetId="30" r:id="rId34"/>
    <sheet name="51-Total Balances" sheetId="31" r:id="rId35"/>
    <sheet name="51-Categorized Balances" sheetId="32" r:id="rId36"/>
    <sheet name="65-Total Balances" sheetId="33" r:id="rId37"/>
    <sheet name="65-Categorized Balances" sheetId="34" r:id="rId38"/>
    <sheet name="70-Total Balances" sheetId="35" r:id="rId39"/>
    <sheet name="70-Categorized Balances" sheetId="36" r:id="rId40"/>
    <sheet name="86-Total Balances" sheetId="37" r:id="rId41"/>
    <sheet name="86-Categorized Balances" sheetId="38" r:id="rId42"/>
    <sheet name="90-Total Balances" sheetId="39" r:id="rId43"/>
    <sheet name="90-Categorized Balances" sheetId="40" r:id="rId44"/>
    <sheet name="98-Total Balances" sheetId="41" r:id="rId45"/>
    <sheet name="98-Categorized Balances" sheetId="42" r:id="rId46"/>
  </sheets>
  <externalReferences>
    <externalReference r:id="rId47"/>
  </externalReferences>
  <definedNames>
    <definedName name="_xlnm.Print_Area" localSheetId="3">'01-Categorized Balances'!$A$1:$J$45</definedName>
    <definedName name="_xlnm.Print_Area" localSheetId="5">'02-Categorized Balances'!$A$4:$J$45</definedName>
    <definedName name="_xlnm.Print_Area" localSheetId="7">'03-Categorized Balances'!$A$2:$J$46</definedName>
    <definedName name="_xlnm.Print_Area" localSheetId="9">'05-Categorized Balances'!$A$1:$J$46</definedName>
    <definedName name="_xlnm.Print_Area" localSheetId="11">'10-Categorized Balances'!$A$1:$J$46</definedName>
    <definedName name="_xlnm.Print_Area" localSheetId="10">'10-Total Balances'!$A$1:$G$14</definedName>
    <definedName name="_xlnm.Print_Area" localSheetId="13">'11-Categorized Balances'!$A$1:$J$45</definedName>
    <definedName name="_xlnm.Print_Area" localSheetId="15">'12-Categorized Balances'!$A$1:$J$45</definedName>
    <definedName name="_xlnm.Print_Area" localSheetId="17">'17-Categorized Balances'!$A$1:$J$46</definedName>
    <definedName name="_xlnm.Print_Area" localSheetId="19">'19-Categorized Balances'!$A$1:$J$46</definedName>
    <definedName name="_xlnm.Print_Area" localSheetId="21">'21-Categorized Balances'!$A$1:$J$46</definedName>
    <definedName name="_xlnm.Print_Area" localSheetId="23">'25-Categorized Balances'!$A$1:$J$45</definedName>
    <definedName name="_xlnm.Print_Area" localSheetId="25">'34-Categorized Balances'!$A$1:$J$46</definedName>
    <definedName name="_xlnm.Print_Area" localSheetId="27">'35-Categorized Balances'!$A$1:$J$46</definedName>
    <definedName name="_xlnm.Print_Area" localSheetId="29">'40-Categorized Balances'!$A$1:$J$46</definedName>
    <definedName name="_xlnm.Print_Area" localSheetId="31">'48-Categorized Balances'!$A$1:$J$46</definedName>
    <definedName name="_xlnm.Print_Area" localSheetId="33">'50-Categorized Balances'!$A$1:$J$45</definedName>
    <definedName name="_xlnm.Print_Area" localSheetId="35">'51-Categorized Balances'!$A$1:$J$46</definedName>
    <definedName name="_xlnm.Print_Area" localSheetId="37">'65-Categorized Balances'!$A$1:$J$46</definedName>
    <definedName name="_xlnm.Print_Area" localSheetId="39">'70-Categorized Balances'!$A$1:$J$45</definedName>
    <definedName name="_xlnm.Print_Area" localSheetId="41">'86-Categorized Balances'!$A$1:$J$45</definedName>
    <definedName name="_xlnm.Print_Area" localSheetId="43">'90-Categorized Balances'!$A$1:$J$46</definedName>
    <definedName name="_xlnm.Print_Area" localSheetId="45">'98-Categorized Balances'!$A$1:$N$45</definedName>
    <definedName name="_xlnm.Print_Area" localSheetId="1">'Categorized Summary'!$A$1:$J$45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4" l="1"/>
  <c r="C14" i="40"/>
  <c r="F21" i="34"/>
  <c r="D21" i="34"/>
  <c r="C21" i="34"/>
  <c r="B21" i="34"/>
  <c r="E21" i="32"/>
  <c r="D21" i="32"/>
  <c r="C21" i="32"/>
  <c r="B21" i="32"/>
  <c r="F21" i="30"/>
  <c r="C21" i="30"/>
  <c r="B21" i="30"/>
  <c r="D21" i="16"/>
  <c r="E21" i="16"/>
  <c r="C21" i="16"/>
  <c r="B21" i="16"/>
  <c r="F21" i="10"/>
  <c r="D21" i="10"/>
  <c r="C21" i="10"/>
  <c r="B21" i="10"/>
  <c r="D14" i="8"/>
  <c r="C14" i="8"/>
  <c r="E14" i="8"/>
  <c r="F14" i="8"/>
  <c r="D21" i="8"/>
  <c r="C21" i="8"/>
  <c r="B21" i="8"/>
  <c r="D14" i="2"/>
  <c r="D21" i="2"/>
  <c r="C21" i="2"/>
  <c r="C14" i="2" s="1"/>
  <c r="C14" i="18"/>
  <c r="C14" i="12"/>
  <c r="C14" i="44"/>
  <c r="E14" i="38" l="1"/>
  <c r="C14" i="38"/>
  <c r="C14" i="36"/>
  <c r="F14" i="34"/>
  <c r="E14" i="34"/>
  <c r="D14" i="34"/>
  <c r="C14" i="34"/>
  <c r="B14" i="34"/>
  <c r="E14" i="32"/>
  <c r="D14" i="32"/>
  <c r="C14" i="32"/>
  <c r="B14" i="32"/>
  <c r="F14" i="30"/>
  <c r="E14" i="30"/>
  <c r="D14" i="30"/>
  <c r="C14" i="30"/>
  <c r="B14" i="30"/>
  <c r="E14" i="28"/>
  <c r="C14" i="24"/>
  <c r="B14" i="24"/>
  <c r="E14" i="22"/>
  <c r="C14" i="22"/>
  <c r="B14" i="22"/>
  <c r="C14" i="20"/>
  <c r="D14" i="16"/>
  <c r="E14" i="16"/>
  <c r="C14" i="16"/>
  <c r="B14" i="16"/>
  <c r="E14" i="14"/>
  <c r="C14" i="14"/>
  <c r="D14" i="12"/>
  <c r="B14" i="12"/>
  <c r="D14" i="10"/>
  <c r="F14" i="10"/>
  <c r="C14" i="10"/>
  <c r="B14" i="10"/>
  <c r="B14" i="8"/>
  <c r="C14" i="6"/>
  <c r="B14" i="6"/>
  <c r="E14" i="6"/>
  <c r="C14" i="4"/>
  <c r="H6" i="26" l="1"/>
  <c r="C9" i="4"/>
  <c r="C10" i="4" s="1"/>
  <c r="C8" i="4"/>
  <c r="D9" i="4"/>
  <c r="D8" i="4"/>
  <c r="E9" i="4"/>
  <c r="E8" i="4"/>
  <c r="E10" i="4"/>
  <c r="F9" i="4"/>
  <c r="F10" i="4" s="1"/>
  <c r="F8" i="4"/>
  <c r="B9" i="4"/>
  <c r="B8" i="4"/>
  <c r="G44" i="4"/>
  <c r="G43" i="4"/>
  <c r="G45" i="4"/>
  <c r="G37" i="4"/>
  <c r="G36" i="4"/>
  <c r="G38" i="4"/>
  <c r="G30" i="4"/>
  <c r="G29" i="4"/>
  <c r="G23" i="4"/>
  <c r="G22" i="4"/>
  <c r="G16" i="4"/>
  <c r="G15" i="4"/>
  <c r="G17" i="4"/>
  <c r="B15" i="46"/>
  <c r="C15" i="46"/>
  <c r="D15" i="46"/>
  <c r="E15" i="46"/>
  <c r="F15" i="46"/>
  <c r="B22" i="46"/>
  <c r="C22" i="46"/>
  <c r="D22" i="46"/>
  <c r="E22" i="46"/>
  <c r="F22" i="46"/>
  <c r="B29" i="46"/>
  <c r="C29" i="46"/>
  <c r="D29" i="46"/>
  <c r="E29" i="46"/>
  <c r="F29" i="46"/>
  <c r="B36" i="46"/>
  <c r="C36" i="46"/>
  <c r="C38" i="46" s="1"/>
  <c r="D36" i="46"/>
  <c r="E36" i="46"/>
  <c r="F36" i="46"/>
  <c r="G36" i="46"/>
  <c r="E11" i="45" s="1"/>
  <c r="B43" i="46"/>
  <c r="C43" i="46"/>
  <c r="D43" i="46"/>
  <c r="E43" i="46"/>
  <c r="F43" i="46"/>
  <c r="B16" i="46"/>
  <c r="C16" i="46"/>
  <c r="D16" i="46"/>
  <c r="E16" i="46"/>
  <c r="F16" i="46"/>
  <c r="B23" i="46"/>
  <c r="C23" i="46"/>
  <c r="D23" i="46"/>
  <c r="E23" i="46"/>
  <c r="F23" i="46"/>
  <c r="B30" i="46"/>
  <c r="C30" i="46"/>
  <c r="D30" i="46"/>
  <c r="E30" i="46"/>
  <c r="F30" i="46"/>
  <c r="F31" i="46" s="1"/>
  <c r="B37" i="46"/>
  <c r="G37" i="46" s="1"/>
  <c r="E12" i="45" s="1"/>
  <c r="C37" i="46"/>
  <c r="D37" i="46"/>
  <c r="D38" i="46" s="1"/>
  <c r="E37" i="46"/>
  <c r="F37" i="46"/>
  <c r="B44" i="46"/>
  <c r="C44" i="46"/>
  <c r="D44" i="46"/>
  <c r="D45" i="46" s="1"/>
  <c r="E44" i="46"/>
  <c r="F44" i="46"/>
  <c r="F45" i="46" s="1"/>
  <c r="C17" i="46"/>
  <c r="D17" i="46"/>
  <c r="B24" i="46"/>
  <c r="E24" i="46"/>
  <c r="F24" i="46"/>
  <c r="C31" i="46"/>
  <c r="D31" i="46"/>
  <c r="B38" i="46"/>
  <c r="E38" i="46"/>
  <c r="F38" i="46"/>
  <c r="C45" i="46"/>
  <c r="B8" i="46"/>
  <c r="D8" i="46"/>
  <c r="F8" i="46"/>
  <c r="C9" i="46"/>
  <c r="E9" i="46"/>
  <c r="B8" i="2"/>
  <c r="C8" i="2"/>
  <c r="D8" i="2"/>
  <c r="E8" i="2"/>
  <c r="F8" i="2"/>
  <c r="B9" i="2"/>
  <c r="C9" i="2"/>
  <c r="D9" i="2"/>
  <c r="E9" i="2"/>
  <c r="G9" i="2" s="1"/>
  <c r="F9" i="2"/>
  <c r="B8" i="6"/>
  <c r="C8" i="6"/>
  <c r="D8" i="6"/>
  <c r="E8" i="6"/>
  <c r="F8" i="6"/>
  <c r="B9" i="6"/>
  <c r="C9" i="6"/>
  <c r="D9" i="6"/>
  <c r="E9" i="6"/>
  <c r="F9" i="6"/>
  <c r="B8" i="8"/>
  <c r="B10" i="8" s="1"/>
  <c r="C8" i="8"/>
  <c r="D8" i="8"/>
  <c r="E8" i="8"/>
  <c r="F8" i="8"/>
  <c r="B9" i="8"/>
  <c r="C9" i="8"/>
  <c r="D9" i="8"/>
  <c r="E9" i="8"/>
  <c r="E10" i="8" s="1"/>
  <c r="F9" i="8"/>
  <c r="B8" i="10"/>
  <c r="C8" i="10"/>
  <c r="D8" i="10"/>
  <c r="E8" i="10"/>
  <c r="F8" i="10"/>
  <c r="B9" i="10"/>
  <c r="C9" i="10"/>
  <c r="C10" i="10" s="1"/>
  <c r="D9" i="10"/>
  <c r="E9" i="10"/>
  <c r="F9" i="10"/>
  <c r="B8" i="44"/>
  <c r="C8" i="44"/>
  <c r="D8" i="44"/>
  <c r="E8" i="44"/>
  <c r="F8" i="44"/>
  <c r="B9" i="44"/>
  <c r="C9" i="44"/>
  <c r="D9" i="44"/>
  <c r="E9" i="44"/>
  <c r="E10" i="44" s="1"/>
  <c r="F9" i="44"/>
  <c r="B8" i="12"/>
  <c r="C8" i="12"/>
  <c r="D8" i="12"/>
  <c r="E8" i="12"/>
  <c r="F8" i="12"/>
  <c r="B9" i="12"/>
  <c r="C9" i="12"/>
  <c r="D9" i="12"/>
  <c r="E9" i="12"/>
  <c r="F9" i="12"/>
  <c r="B8" i="14"/>
  <c r="B10" i="14" s="1"/>
  <c r="C8" i="14"/>
  <c r="D8" i="14"/>
  <c r="E8" i="14"/>
  <c r="F8" i="14"/>
  <c r="F10" i="14" s="1"/>
  <c r="B9" i="14"/>
  <c r="C9" i="14"/>
  <c r="D9" i="14"/>
  <c r="E9" i="14"/>
  <c r="F9" i="14"/>
  <c r="B8" i="16"/>
  <c r="C8" i="16"/>
  <c r="D8" i="16"/>
  <c r="E8" i="16"/>
  <c r="F8" i="16"/>
  <c r="B9" i="16"/>
  <c r="C9" i="16"/>
  <c r="C10" i="16" s="1"/>
  <c r="D9" i="16"/>
  <c r="E9" i="16"/>
  <c r="F9" i="16"/>
  <c r="B8" i="18"/>
  <c r="B10" i="18" s="1"/>
  <c r="C8" i="18"/>
  <c r="D8" i="18"/>
  <c r="E8" i="18"/>
  <c r="F8" i="18"/>
  <c r="B9" i="18"/>
  <c r="C9" i="18"/>
  <c r="D9" i="18"/>
  <c r="E9" i="18"/>
  <c r="G9" i="18" s="1"/>
  <c r="F9" i="18"/>
  <c r="B8" i="20"/>
  <c r="C8" i="20"/>
  <c r="D8" i="20"/>
  <c r="E8" i="20"/>
  <c r="F8" i="20"/>
  <c r="B9" i="20"/>
  <c r="C9" i="20"/>
  <c r="G9" i="20" s="1"/>
  <c r="D9" i="20"/>
  <c r="E9" i="20"/>
  <c r="F9" i="20"/>
  <c r="B8" i="22"/>
  <c r="C8" i="22"/>
  <c r="D8" i="22"/>
  <c r="E8" i="22"/>
  <c r="F8" i="22"/>
  <c r="F10" i="22" s="1"/>
  <c r="B9" i="22"/>
  <c r="C9" i="22"/>
  <c r="D9" i="22"/>
  <c r="E9" i="22"/>
  <c r="E10" i="22" s="1"/>
  <c r="F9" i="22"/>
  <c r="B8" i="24"/>
  <c r="C8" i="24"/>
  <c r="D8" i="24"/>
  <c r="E8" i="24"/>
  <c r="F8" i="24"/>
  <c r="B9" i="24"/>
  <c r="C9" i="24"/>
  <c r="G9" i="24" s="1"/>
  <c r="D9" i="24"/>
  <c r="E9" i="24"/>
  <c r="F9" i="24"/>
  <c r="B8" i="26"/>
  <c r="C8" i="26"/>
  <c r="D8" i="26"/>
  <c r="E8" i="26"/>
  <c r="F8" i="26"/>
  <c r="F10" i="26" s="1"/>
  <c r="B9" i="26"/>
  <c r="C9" i="26"/>
  <c r="D9" i="26"/>
  <c r="E9" i="26"/>
  <c r="F9" i="26"/>
  <c r="B8" i="28"/>
  <c r="C8" i="28"/>
  <c r="D8" i="28"/>
  <c r="E8" i="28"/>
  <c r="F8" i="28"/>
  <c r="B9" i="28"/>
  <c r="C9" i="28"/>
  <c r="D9" i="28"/>
  <c r="E9" i="28"/>
  <c r="F9" i="28"/>
  <c r="B8" i="30"/>
  <c r="B10" i="30" s="1"/>
  <c r="C8" i="30"/>
  <c r="D8" i="30"/>
  <c r="E8" i="30"/>
  <c r="F8" i="30"/>
  <c r="F10" i="30" s="1"/>
  <c r="B9" i="30"/>
  <c r="C9" i="30"/>
  <c r="D9" i="30"/>
  <c r="E9" i="30"/>
  <c r="G9" i="30" s="1"/>
  <c r="F9" i="30"/>
  <c r="B8" i="32"/>
  <c r="C8" i="32"/>
  <c r="D8" i="32"/>
  <c r="D10" i="32" s="1"/>
  <c r="E8" i="32"/>
  <c r="F8" i="32"/>
  <c r="B9" i="32"/>
  <c r="C9" i="32"/>
  <c r="D9" i="32"/>
  <c r="E9" i="32"/>
  <c r="F9" i="32"/>
  <c r="B8" i="34"/>
  <c r="C8" i="34"/>
  <c r="D8" i="34"/>
  <c r="E8" i="34"/>
  <c r="F8" i="34"/>
  <c r="F10" i="34" s="1"/>
  <c r="B9" i="34"/>
  <c r="C9" i="34"/>
  <c r="D9" i="34"/>
  <c r="E9" i="34"/>
  <c r="F9" i="34"/>
  <c r="B8" i="36"/>
  <c r="C8" i="36"/>
  <c r="D8" i="36"/>
  <c r="E8" i="36"/>
  <c r="F8" i="36"/>
  <c r="B9" i="36"/>
  <c r="C9" i="36"/>
  <c r="C10" i="36" s="1"/>
  <c r="D9" i="36"/>
  <c r="E9" i="36"/>
  <c r="F9" i="36"/>
  <c r="D21" i="46"/>
  <c r="D28" i="46"/>
  <c r="D35" i="46"/>
  <c r="D42" i="46"/>
  <c r="E42" i="46"/>
  <c r="E35" i="46"/>
  <c r="E21" i="46"/>
  <c r="E28" i="46"/>
  <c r="F14" i="4"/>
  <c r="F21" i="46"/>
  <c r="F28" i="46"/>
  <c r="F35" i="46"/>
  <c r="F42" i="46"/>
  <c r="F7" i="2"/>
  <c r="C7" i="4"/>
  <c r="D7" i="4"/>
  <c r="E7" i="4"/>
  <c r="F7" i="6"/>
  <c r="F7" i="8"/>
  <c r="C7" i="10"/>
  <c r="D7" i="10"/>
  <c r="F7" i="10"/>
  <c r="F7" i="44"/>
  <c r="D7" i="12"/>
  <c r="E7" i="12"/>
  <c r="F7" i="12"/>
  <c r="F7" i="14"/>
  <c r="F7" i="16"/>
  <c r="F7" i="18"/>
  <c r="C7" i="20"/>
  <c r="D7" i="20"/>
  <c r="F7" i="22"/>
  <c r="F7" i="24"/>
  <c r="C7" i="26"/>
  <c r="D7" i="26"/>
  <c r="F7" i="26"/>
  <c r="F7" i="30"/>
  <c r="F7" i="32"/>
  <c r="F7" i="34"/>
  <c r="B35" i="46"/>
  <c r="B42" i="46"/>
  <c r="B21" i="46"/>
  <c r="B28" i="46"/>
  <c r="B7" i="4"/>
  <c r="B7" i="6"/>
  <c r="B7" i="10"/>
  <c r="B7" i="12"/>
  <c r="B7" i="20"/>
  <c r="B7" i="26"/>
  <c r="B7" i="28"/>
  <c r="B7" i="36"/>
  <c r="B8" i="38"/>
  <c r="C8" i="38"/>
  <c r="D8" i="38"/>
  <c r="E8" i="38"/>
  <c r="F8" i="38"/>
  <c r="B9" i="38"/>
  <c r="C9" i="38"/>
  <c r="D9" i="38"/>
  <c r="G9" i="38" s="1"/>
  <c r="E9" i="38"/>
  <c r="F9" i="38"/>
  <c r="F7" i="38"/>
  <c r="B8" i="42"/>
  <c r="C8" i="42"/>
  <c r="D8" i="42"/>
  <c r="E8" i="42"/>
  <c r="F8" i="42"/>
  <c r="F10" i="42" s="1"/>
  <c r="B9" i="42"/>
  <c r="C9" i="42"/>
  <c r="D9" i="42"/>
  <c r="E9" i="42"/>
  <c r="F9" i="42"/>
  <c r="C7" i="42"/>
  <c r="D7" i="42"/>
  <c r="E7" i="42"/>
  <c r="F7" i="42"/>
  <c r="B7" i="42"/>
  <c r="B8" i="40"/>
  <c r="C8" i="40"/>
  <c r="G8" i="40" s="1"/>
  <c r="D8" i="40"/>
  <c r="E8" i="40"/>
  <c r="F8" i="40"/>
  <c r="B9" i="40"/>
  <c r="C9" i="40"/>
  <c r="D9" i="40"/>
  <c r="E9" i="40"/>
  <c r="F9" i="40"/>
  <c r="F10" i="40" s="1"/>
  <c r="F7" i="40"/>
  <c r="C7" i="18"/>
  <c r="E14" i="10"/>
  <c r="F14" i="40"/>
  <c r="E14" i="40"/>
  <c r="E7" i="40" s="1"/>
  <c r="B14" i="40"/>
  <c r="B7" i="40" s="1"/>
  <c r="C7" i="40"/>
  <c r="F14" i="38"/>
  <c r="D14" i="38"/>
  <c r="B14" i="38"/>
  <c r="B7" i="38" s="1"/>
  <c r="E7" i="38"/>
  <c r="C7" i="38"/>
  <c r="F14" i="36"/>
  <c r="F7" i="36" s="1"/>
  <c r="E14" i="36"/>
  <c r="E7" i="36" s="1"/>
  <c r="D14" i="36"/>
  <c r="D7" i="36" s="1"/>
  <c r="B14" i="36"/>
  <c r="E7" i="34"/>
  <c r="D7" i="34"/>
  <c r="B7" i="34"/>
  <c r="F14" i="32"/>
  <c r="D7" i="32"/>
  <c r="E7" i="32"/>
  <c r="C7" i="32"/>
  <c r="E7" i="30"/>
  <c r="D7" i="30"/>
  <c r="C7" i="30"/>
  <c r="B7" i="30"/>
  <c r="F14" i="28"/>
  <c r="F7" i="28" s="1"/>
  <c r="D14" i="28"/>
  <c r="D7" i="28" s="1"/>
  <c r="C14" i="28"/>
  <c r="C7" i="28" s="1"/>
  <c r="B14" i="28"/>
  <c r="E7" i="28"/>
  <c r="F14" i="26"/>
  <c r="E14" i="26"/>
  <c r="E7" i="26" s="1"/>
  <c r="F14" i="24"/>
  <c r="E14" i="24"/>
  <c r="D14" i="24"/>
  <c r="D7" i="24" s="1"/>
  <c r="C7" i="24"/>
  <c r="B7" i="24"/>
  <c r="D14" i="22"/>
  <c r="D7" i="22" s="1"/>
  <c r="C7" i="22"/>
  <c r="B7" i="22"/>
  <c r="F14" i="20"/>
  <c r="E14" i="20"/>
  <c r="E7" i="20" s="1"/>
  <c r="B14" i="20"/>
  <c r="F14" i="18"/>
  <c r="E14" i="18"/>
  <c r="D14" i="18"/>
  <c r="D7" i="18" s="1"/>
  <c r="B14" i="18"/>
  <c r="B7" i="18" s="1"/>
  <c r="E7" i="16"/>
  <c r="C7" i="16"/>
  <c r="B7" i="16"/>
  <c r="F14" i="16"/>
  <c r="D14" i="14"/>
  <c r="D7" i="14" s="1"/>
  <c r="C7" i="14"/>
  <c r="B14" i="14"/>
  <c r="B7" i="14" s="1"/>
  <c r="D14" i="44"/>
  <c r="D7" i="44" s="1"/>
  <c r="F14" i="2"/>
  <c r="E14" i="2"/>
  <c r="E7" i="2" s="1"/>
  <c r="D7" i="2"/>
  <c r="B14" i="2"/>
  <c r="E7" i="6"/>
  <c r="F14" i="6"/>
  <c r="D14" i="6"/>
  <c r="D7" i="6" s="1"/>
  <c r="E7" i="8"/>
  <c r="B7" i="8"/>
  <c r="B14" i="44"/>
  <c r="B7" i="44" s="1"/>
  <c r="F14" i="44"/>
  <c r="E14" i="44"/>
  <c r="E7" i="44" s="1"/>
  <c r="C7" i="44"/>
  <c r="B10" i="10"/>
  <c r="C7" i="8"/>
  <c r="G42" i="4"/>
  <c r="F10" i="3" s="1"/>
  <c r="G35" i="4"/>
  <c r="G28" i="4"/>
  <c r="G21" i="4"/>
  <c r="B45" i="4"/>
  <c r="F45" i="4"/>
  <c r="E45" i="4"/>
  <c r="D45" i="4"/>
  <c r="C45" i="4"/>
  <c r="F38" i="4"/>
  <c r="E38" i="4"/>
  <c r="D38" i="4"/>
  <c r="C38" i="4"/>
  <c r="B38" i="4"/>
  <c r="F31" i="4"/>
  <c r="E31" i="4"/>
  <c r="D31" i="4"/>
  <c r="C31" i="4"/>
  <c r="B31" i="4"/>
  <c r="F24" i="4"/>
  <c r="E24" i="4"/>
  <c r="D24" i="4"/>
  <c r="C24" i="4"/>
  <c r="B24" i="4"/>
  <c r="B17" i="4"/>
  <c r="F17" i="4"/>
  <c r="E17" i="4"/>
  <c r="D17" i="4"/>
  <c r="C17" i="4"/>
  <c r="C7" i="2"/>
  <c r="G15" i="30"/>
  <c r="G16" i="30"/>
  <c r="B17" i="30"/>
  <c r="C17" i="30"/>
  <c r="D17" i="30"/>
  <c r="E17" i="30"/>
  <c r="F17" i="30"/>
  <c r="G21" i="30"/>
  <c r="G22" i="30"/>
  <c r="C11" i="29" s="1"/>
  <c r="G23" i="30"/>
  <c r="B24" i="30"/>
  <c r="C24" i="30"/>
  <c r="D24" i="30"/>
  <c r="G24" i="30" s="1"/>
  <c r="E24" i="30"/>
  <c r="F24" i="30"/>
  <c r="G28" i="30"/>
  <c r="D10" i="29" s="1"/>
  <c r="G29" i="30"/>
  <c r="G30" i="30"/>
  <c r="B31" i="30"/>
  <c r="C31" i="30"/>
  <c r="G31" i="30" s="1"/>
  <c r="D31" i="30"/>
  <c r="E31" i="30"/>
  <c r="F31" i="30"/>
  <c r="G35" i="30"/>
  <c r="E10" i="29" s="1"/>
  <c r="G36" i="30"/>
  <c r="G37" i="30"/>
  <c r="B38" i="30"/>
  <c r="C38" i="30"/>
  <c r="G38" i="30" s="1"/>
  <c r="D38" i="30"/>
  <c r="E38" i="30"/>
  <c r="F38" i="30"/>
  <c r="G42" i="30"/>
  <c r="F10" i="29" s="1"/>
  <c r="G43" i="30"/>
  <c r="G44" i="30"/>
  <c r="B45" i="30"/>
  <c r="C45" i="30"/>
  <c r="G45" i="30" s="1"/>
  <c r="D45" i="30"/>
  <c r="E45" i="30"/>
  <c r="F45" i="30"/>
  <c r="A45" i="26"/>
  <c r="A44" i="26"/>
  <c r="A43" i="26"/>
  <c r="A42" i="26"/>
  <c r="A38" i="26"/>
  <c r="A37" i="26"/>
  <c r="A36" i="26"/>
  <c r="A35" i="26"/>
  <c r="A31" i="26"/>
  <c r="A30" i="26"/>
  <c r="A29" i="26"/>
  <c r="A28" i="26"/>
  <c r="A24" i="26"/>
  <c r="A23" i="26"/>
  <c r="A22" i="26"/>
  <c r="A21" i="26"/>
  <c r="A17" i="26"/>
  <c r="A16" i="26"/>
  <c r="A15" i="26"/>
  <c r="A14" i="26"/>
  <c r="A10" i="26"/>
  <c r="A9" i="26"/>
  <c r="A8" i="26"/>
  <c r="A7" i="26"/>
  <c r="E10" i="30"/>
  <c r="C10" i="30"/>
  <c r="G8" i="30"/>
  <c r="D10" i="30"/>
  <c r="G17" i="30"/>
  <c r="G10" i="30" s="1"/>
  <c r="G14" i="30"/>
  <c r="B10" i="29" s="1"/>
  <c r="F45" i="8"/>
  <c r="E45" i="8"/>
  <c r="D45" i="8"/>
  <c r="C45" i="8"/>
  <c r="B45" i="8"/>
  <c r="G44" i="8"/>
  <c r="G43" i="8"/>
  <c r="G42" i="8"/>
  <c r="F38" i="8"/>
  <c r="E38" i="8"/>
  <c r="D38" i="8"/>
  <c r="C38" i="8"/>
  <c r="B38" i="8"/>
  <c r="G37" i="8"/>
  <c r="G36" i="8"/>
  <c r="G35" i="8"/>
  <c r="E10" i="7" s="1"/>
  <c r="F31" i="8"/>
  <c r="E31" i="8"/>
  <c r="D31" i="8"/>
  <c r="C31" i="8"/>
  <c r="G31" i="8" s="1"/>
  <c r="B31" i="8"/>
  <c r="G30" i="8"/>
  <c r="G29" i="8"/>
  <c r="G28" i="8"/>
  <c r="F24" i="8"/>
  <c r="E24" i="8"/>
  <c r="G24" i="8" s="1"/>
  <c r="D24" i="8"/>
  <c r="C24" i="8"/>
  <c r="B24" i="8"/>
  <c r="G22" i="8"/>
  <c r="G21" i="8"/>
  <c r="C10" i="7" s="1"/>
  <c r="F17" i="8"/>
  <c r="E17" i="8"/>
  <c r="D17" i="8"/>
  <c r="B17" i="8"/>
  <c r="G15" i="8"/>
  <c r="G38" i="8"/>
  <c r="C17" i="8"/>
  <c r="G17" i="8"/>
  <c r="G16" i="8"/>
  <c r="G23" i="8"/>
  <c r="F45" i="2"/>
  <c r="D45" i="2"/>
  <c r="G45" i="2" s="1"/>
  <c r="C45" i="2"/>
  <c r="B45" i="2"/>
  <c r="G44" i="2"/>
  <c r="F12" i="1" s="1"/>
  <c r="G43" i="2"/>
  <c r="G42" i="2"/>
  <c r="F38" i="2"/>
  <c r="E38" i="2"/>
  <c r="D38" i="2"/>
  <c r="C38" i="2"/>
  <c r="B38" i="2"/>
  <c r="G37" i="2"/>
  <c r="G36" i="2"/>
  <c r="G35" i="2"/>
  <c r="E10" i="1" s="1"/>
  <c r="F31" i="2"/>
  <c r="E31" i="2"/>
  <c r="D31" i="2"/>
  <c r="G31" i="2" s="1"/>
  <c r="C31" i="2"/>
  <c r="B31" i="2"/>
  <c r="G30" i="2"/>
  <c r="G29" i="2"/>
  <c r="G28" i="2"/>
  <c r="D10" i="1" s="1"/>
  <c r="F24" i="2"/>
  <c r="E24" i="2"/>
  <c r="D24" i="2"/>
  <c r="B24" i="2"/>
  <c r="G24" i="2" s="1"/>
  <c r="G23" i="2"/>
  <c r="G22" i="2"/>
  <c r="G21" i="2"/>
  <c r="F17" i="2"/>
  <c r="E17" i="2"/>
  <c r="D17" i="2"/>
  <c r="B17" i="2"/>
  <c r="G16" i="2"/>
  <c r="C17" i="2"/>
  <c r="E45" i="2"/>
  <c r="C24" i="2"/>
  <c r="G15" i="2"/>
  <c r="F45" i="24"/>
  <c r="E45" i="24"/>
  <c r="D45" i="24"/>
  <c r="C45" i="24"/>
  <c r="G44" i="24"/>
  <c r="G43" i="24"/>
  <c r="G42" i="24"/>
  <c r="F38" i="24"/>
  <c r="E38" i="24"/>
  <c r="D38" i="24"/>
  <c r="C38" i="24"/>
  <c r="B38" i="24"/>
  <c r="G37" i="24"/>
  <c r="G36" i="24"/>
  <c r="G35" i="24"/>
  <c r="F31" i="24"/>
  <c r="E31" i="24"/>
  <c r="D31" i="24"/>
  <c r="C31" i="24"/>
  <c r="B31" i="24"/>
  <c r="G31" i="24" s="1"/>
  <c r="G30" i="24"/>
  <c r="G29" i="24"/>
  <c r="G28" i="24"/>
  <c r="F24" i="24"/>
  <c r="E24" i="24"/>
  <c r="D24" i="24"/>
  <c r="C24" i="24"/>
  <c r="B24" i="24"/>
  <c r="G24" i="24" s="1"/>
  <c r="G23" i="24"/>
  <c r="G22" i="24"/>
  <c r="G21" i="24"/>
  <c r="F17" i="24"/>
  <c r="E17" i="24"/>
  <c r="D17" i="24"/>
  <c r="C17" i="24"/>
  <c r="B17" i="24"/>
  <c r="G17" i="24" s="1"/>
  <c r="G16" i="24"/>
  <c r="G15" i="24"/>
  <c r="F10" i="24"/>
  <c r="E10" i="24"/>
  <c r="C10" i="24"/>
  <c r="G38" i="24"/>
  <c r="B45" i="24"/>
  <c r="G45" i="24" s="1"/>
  <c r="F45" i="26"/>
  <c r="E45" i="26"/>
  <c r="D45" i="26"/>
  <c r="C45" i="26"/>
  <c r="B45" i="26"/>
  <c r="G45" i="26" s="1"/>
  <c r="G44" i="26"/>
  <c r="G43" i="26"/>
  <c r="G42" i="26"/>
  <c r="F38" i="26"/>
  <c r="E38" i="26"/>
  <c r="D38" i="26"/>
  <c r="C38" i="26"/>
  <c r="G38" i="26" s="1"/>
  <c r="B38" i="26"/>
  <c r="G37" i="26"/>
  <c r="G36" i="26"/>
  <c r="G35" i="26"/>
  <c r="F31" i="26"/>
  <c r="E31" i="26"/>
  <c r="D31" i="26"/>
  <c r="C31" i="26"/>
  <c r="G31" i="26" s="1"/>
  <c r="B31" i="26"/>
  <c r="G30" i="26"/>
  <c r="G29" i="26"/>
  <c r="G28" i="26"/>
  <c r="F24" i="26"/>
  <c r="E24" i="26"/>
  <c r="D24" i="26"/>
  <c r="C24" i="26"/>
  <c r="G24" i="26" s="1"/>
  <c r="B24" i="26"/>
  <c r="G23" i="26"/>
  <c r="G22" i="26"/>
  <c r="C11" i="25" s="1"/>
  <c r="G21" i="26"/>
  <c r="F17" i="26"/>
  <c r="E17" i="26"/>
  <c r="D17" i="26"/>
  <c r="G17" i="26" s="1"/>
  <c r="G10" i="26" s="1"/>
  <c r="C17" i="26"/>
  <c r="B17" i="26"/>
  <c r="G16" i="26"/>
  <c r="G15" i="26"/>
  <c r="G14" i="26"/>
  <c r="D10" i="26"/>
  <c r="C10" i="26"/>
  <c r="G7" i="26"/>
  <c r="I7" i="26" s="1"/>
  <c r="B10" i="24"/>
  <c r="B10" i="26"/>
  <c r="F45" i="28"/>
  <c r="E45" i="28"/>
  <c r="D45" i="28"/>
  <c r="C45" i="28"/>
  <c r="G45" i="28" s="1"/>
  <c r="B45" i="28"/>
  <c r="G44" i="28"/>
  <c r="G43" i="28"/>
  <c r="G42" i="28"/>
  <c r="F38" i="28"/>
  <c r="E38" i="28"/>
  <c r="D38" i="28"/>
  <c r="C38" i="28"/>
  <c r="G38" i="28" s="1"/>
  <c r="B38" i="28"/>
  <c r="G37" i="28"/>
  <c r="G36" i="28"/>
  <c r="G35" i="28"/>
  <c r="E13" i="27" s="1"/>
  <c r="F31" i="28"/>
  <c r="E31" i="28"/>
  <c r="D31" i="28"/>
  <c r="C31" i="28"/>
  <c r="B31" i="28"/>
  <c r="G30" i="28"/>
  <c r="G29" i="28"/>
  <c r="G28" i="28"/>
  <c r="F24" i="28"/>
  <c r="E24" i="28"/>
  <c r="D24" i="28"/>
  <c r="C24" i="28"/>
  <c r="G24" i="28" s="1"/>
  <c r="B24" i="28"/>
  <c r="G23" i="28"/>
  <c r="G22" i="28"/>
  <c r="G21" i="28"/>
  <c r="F17" i="28"/>
  <c r="E17" i="28"/>
  <c r="D17" i="28"/>
  <c r="C17" i="28"/>
  <c r="G17" i="28" s="1"/>
  <c r="B17" i="28"/>
  <c r="G16" i="28"/>
  <c r="G15" i="28"/>
  <c r="G14" i="28"/>
  <c r="B13" i="27" s="1"/>
  <c r="G31" i="28"/>
  <c r="B10" i="28"/>
  <c r="E10" i="28"/>
  <c r="F10" i="28"/>
  <c r="F45" i="32"/>
  <c r="E45" i="32"/>
  <c r="D45" i="32"/>
  <c r="C45" i="32"/>
  <c r="G45" i="32" s="1"/>
  <c r="B45" i="32"/>
  <c r="G44" i="32"/>
  <c r="G43" i="32"/>
  <c r="G42" i="32"/>
  <c r="F38" i="32"/>
  <c r="E38" i="32"/>
  <c r="G38" i="32" s="1"/>
  <c r="D38" i="32"/>
  <c r="C38" i="32"/>
  <c r="B38" i="32"/>
  <c r="G37" i="32"/>
  <c r="G36" i="32"/>
  <c r="G35" i="32"/>
  <c r="E10" i="31" s="1"/>
  <c r="F31" i="32"/>
  <c r="E31" i="32"/>
  <c r="D31" i="32"/>
  <c r="C31" i="32"/>
  <c r="G31" i="32" s="1"/>
  <c r="B31" i="32"/>
  <c r="G30" i="32"/>
  <c r="G29" i="32"/>
  <c r="G28" i="32"/>
  <c r="F24" i="32"/>
  <c r="E24" i="32"/>
  <c r="D24" i="32"/>
  <c r="C24" i="32"/>
  <c r="B24" i="32"/>
  <c r="G23" i="32"/>
  <c r="G22" i="32"/>
  <c r="G21" i="32"/>
  <c r="F17" i="32"/>
  <c r="E17" i="32"/>
  <c r="D17" i="32"/>
  <c r="C17" i="32"/>
  <c r="G17" i="32" s="1"/>
  <c r="B17" i="32"/>
  <c r="G16" i="32"/>
  <c r="G15" i="32"/>
  <c r="F10" i="32"/>
  <c r="E10" i="32"/>
  <c r="B10" i="32"/>
  <c r="G8" i="32"/>
  <c r="G24" i="32"/>
  <c r="F45" i="6"/>
  <c r="E45" i="6"/>
  <c r="D45" i="6"/>
  <c r="C45" i="6"/>
  <c r="B45" i="6"/>
  <c r="G44" i="6"/>
  <c r="G43" i="6"/>
  <c r="G42" i="6"/>
  <c r="F10" i="5" s="1"/>
  <c r="F38" i="6"/>
  <c r="E38" i="6"/>
  <c r="D38" i="6"/>
  <c r="C38" i="6"/>
  <c r="G38" i="6" s="1"/>
  <c r="B38" i="6"/>
  <c r="G37" i="6"/>
  <c r="G36" i="6"/>
  <c r="G35" i="6"/>
  <c r="F31" i="6"/>
  <c r="E31" i="6"/>
  <c r="D31" i="6"/>
  <c r="C31" i="6"/>
  <c r="B31" i="6"/>
  <c r="G30" i="6"/>
  <c r="G29" i="6"/>
  <c r="G28" i="6"/>
  <c r="D10" i="5" s="1"/>
  <c r="F24" i="6"/>
  <c r="E24" i="6"/>
  <c r="D24" i="6"/>
  <c r="C24" i="6"/>
  <c r="G24" i="6" s="1"/>
  <c r="B24" i="6"/>
  <c r="G23" i="6"/>
  <c r="G22" i="6"/>
  <c r="G21" i="6"/>
  <c r="F17" i="6"/>
  <c r="E17" i="6"/>
  <c r="D17" i="6"/>
  <c r="C17" i="6"/>
  <c r="B17" i="6"/>
  <c r="G16" i="6"/>
  <c r="G15" i="6"/>
  <c r="F10" i="6"/>
  <c r="E10" i="6"/>
  <c r="B10" i="6"/>
  <c r="G45" i="6"/>
  <c r="G31" i="6"/>
  <c r="F45" i="14"/>
  <c r="E45" i="14"/>
  <c r="D45" i="14"/>
  <c r="C45" i="14"/>
  <c r="B45" i="14"/>
  <c r="G44" i="14"/>
  <c r="G43" i="14"/>
  <c r="G42" i="14"/>
  <c r="F38" i="14"/>
  <c r="E38" i="14"/>
  <c r="G38" i="14" s="1"/>
  <c r="D38" i="14"/>
  <c r="C38" i="14"/>
  <c r="B38" i="14"/>
  <c r="G37" i="14"/>
  <c r="E12" i="13" s="1"/>
  <c r="G36" i="14"/>
  <c r="G35" i="14"/>
  <c r="E10" i="13" s="1"/>
  <c r="F31" i="14"/>
  <c r="E31" i="14"/>
  <c r="D31" i="14"/>
  <c r="C31" i="14"/>
  <c r="B31" i="14"/>
  <c r="G30" i="14"/>
  <c r="D12" i="13" s="1"/>
  <c r="G29" i="14"/>
  <c r="G28" i="14"/>
  <c r="F24" i="14"/>
  <c r="E24" i="14"/>
  <c r="D24" i="14"/>
  <c r="C24" i="14"/>
  <c r="B24" i="14"/>
  <c r="G23" i="14"/>
  <c r="C12" i="13" s="1"/>
  <c r="G22" i="14"/>
  <c r="G21" i="14"/>
  <c r="F17" i="14"/>
  <c r="E17" i="14"/>
  <c r="D17" i="14"/>
  <c r="C17" i="14"/>
  <c r="B17" i="14"/>
  <c r="G16" i="14"/>
  <c r="G15" i="14"/>
  <c r="D10" i="14"/>
  <c r="C10" i="14"/>
  <c r="G8" i="14"/>
  <c r="G24" i="14"/>
  <c r="F45" i="22"/>
  <c r="E45" i="22"/>
  <c r="D45" i="22"/>
  <c r="C45" i="22"/>
  <c r="G45" i="22" s="1"/>
  <c r="B45" i="22"/>
  <c r="G44" i="22"/>
  <c r="G43" i="22"/>
  <c r="G42" i="22"/>
  <c r="F38" i="22"/>
  <c r="E38" i="22"/>
  <c r="D38" i="22"/>
  <c r="C38" i="22"/>
  <c r="G38" i="22" s="1"/>
  <c r="B38" i="22"/>
  <c r="G37" i="22"/>
  <c r="G36" i="22"/>
  <c r="G35" i="22"/>
  <c r="E10" i="21" s="1"/>
  <c r="F31" i="22"/>
  <c r="E31" i="22"/>
  <c r="D31" i="22"/>
  <c r="C31" i="22"/>
  <c r="B31" i="22"/>
  <c r="G30" i="22"/>
  <c r="G29" i="22"/>
  <c r="G28" i="22"/>
  <c r="F24" i="22"/>
  <c r="E24" i="22"/>
  <c r="D24" i="22"/>
  <c r="C24" i="22"/>
  <c r="G24" i="22" s="1"/>
  <c r="B24" i="22"/>
  <c r="G23" i="22"/>
  <c r="G22" i="22"/>
  <c r="G21" i="22"/>
  <c r="F17" i="22"/>
  <c r="E17" i="22"/>
  <c r="D17" i="22"/>
  <c r="C17" i="22"/>
  <c r="G17" i="22" s="1"/>
  <c r="B17" i="22"/>
  <c r="G16" i="22"/>
  <c r="G15" i="22"/>
  <c r="C10" i="22"/>
  <c r="B10" i="22"/>
  <c r="D10" i="22"/>
  <c r="G31" i="22"/>
  <c r="G9" i="22"/>
  <c r="F45" i="18"/>
  <c r="E45" i="18"/>
  <c r="D45" i="18"/>
  <c r="C45" i="18"/>
  <c r="B45" i="18"/>
  <c r="G44" i="18"/>
  <c r="G43" i="18"/>
  <c r="G42" i="18"/>
  <c r="F10" i="17" s="1"/>
  <c r="F38" i="18"/>
  <c r="E38" i="18"/>
  <c r="D38" i="18"/>
  <c r="C38" i="18"/>
  <c r="B38" i="18"/>
  <c r="G37" i="18"/>
  <c r="G36" i="18"/>
  <c r="G35" i="18"/>
  <c r="E10" i="17" s="1"/>
  <c r="F31" i="18"/>
  <c r="E31" i="18"/>
  <c r="D31" i="18"/>
  <c r="C31" i="18"/>
  <c r="B31" i="18"/>
  <c r="G30" i="18"/>
  <c r="D12" i="17" s="1"/>
  <c r="G29" i="18"/>
  <c r="G28" i="18"/>
  <c r="F24" i="18"/>
  <c r="E24" i="18"/>
  <c r="D24" i="18"/>
  <c r="C24" i="18"/>
  <c r="B24" i="18"/>
  <c r="G24" i="18"/>
  <c r="G23" i="18"/>
  <c r="G22" i="18"/>
  <c r="G21" i="18"/>
  <c r="F17" i="18"/>
  <c r="E17" i="18"/>
  <c r="D17" i="18"/>
  <c r="C17" i="18"/>
  <c r="B17" i="18"/>
  <c r="G17" i="18" s="1"/>
  <c r="G16" i="18"/>
  <c r="G15" i="18"/>
  <c r="E10" i="18"/>
  <c r="D10" i="18"/>
  <c r="C10" i="18"/>
  <c r="F10" i="18"/>
  <c r="G8" i="18"/>
  <c r="G45" i="18"/>
  <c r="F45" i="10"/>
  <c r="E45" i="10"/>
  <c r="D45" i="10"/>
  <c r="C45" i="10"/>
  <c r="B45" i="10"/>
  <c r="G44" i="10"/>
  <c r="F12" i="9" s="1"/>
  <c r="G43" i="10"/>
  <c r="G42" i="10"/>
  <c r="F38" i="10"/>
  <c r="E38" i="10"/>
  <c r="D38" i="10"/>
  <c r="C38" i="10"/>
  <c r="B38" i="10"/>
  <c r="G37" i="10"/>
  <c r="E12" i="9" s="1"/>
  <c r="G36" i="10"/>
  <c r="G35" i="10"/>
  <c r="E10" i="9" s="1"/>
  <c r="F31" i="10"/>
  <c r="E31" i="10"/>
  <c r="D31" i="10"/>
  <c r="C31" i="10"/>
  <c r="B31" i="10"/>
  <c r="G30" i="10"/>
  <c r="D12" i="9" s="1"/>
  <c r="G29" i="10"/>
  <c r="G28" i="10"/>
  <c r="F24" i="10"/>
  <c r="E24" i="10"/>
  <c r="D24" i="10"/>
  <c r="C24" i="10"/>
  <c r="B24" i="10"/>
  <c r="G24" i="10" s="1"/>
  <c r="G23" i="10"/>
  <c r="G22" i="10"/>
  <c r="C11" i="9" s="1"/>
  <c r="G21" i="10"/>
  <c r="C10" i="9" s="1"/>
  <c r="F17" i="10"/>
  <c r="E17" i="10"/>
  <c r="D17" i="10"/>
  <c r="C17" i="10"/>
  <c r="G16" i="10"/>
  <c r="G15" i="10"/>
  <c r="E10" i="10"/>
  <c r="G38" i="10"/>
  <c r="F10" i="10"/>
  <c r="G9" i="10"/>
  <c r="B17" i="10"/>
  <c r="G17" i="10"/>
  <c r="F10" i="8"/>
  <c r="D10" i="8"/>
  <c r="G8" i="8"/>
  <c r="F45" i="16"/>
  <c r="E45" i="16"/>
  <c r="D45" i="16"/>
  <c r="C45" i="16"/>
  <c r="B45" i="16"/>
  <c r="G44" i="16"/>
  <c r="G43" i="16"/>
  <c r="G42" i="16"/>
  <c r="F38" i="16"/>
  <c r="E38" i="16"/>
  <c r="D38" i="16"/>
  <c r="C38" i="16"/>
  <c r="B38" i="16"/>
  <c r="G37" i="16"/>
  <c r="G36" i="16"/>
  <c r="G35" i="16"/>
  <c r="E10" i="15" s="1"/>
  <c r="F31" i="16"/>
  <c r="E31" i="16"/>
  <c r="D31" i="16"/>
  <c r="C31" i="16"/>
  <c r="B31" i="16"/>
  <c r="G31" i="16" s="1"/>
  <c r="G30" i="16"/>
  <c r="G29" i="16"/>
  <c r="G28" i="16"/>
  <c r="F24" i="16"/>
  <c r="E24" i="16"/>
  <c r="D24" i="16"/>
  <c r="C24" i="16"/>
  <c r="B24" i="16"/>
  <c r="G24" i="16" s="1"/>
  <c r="G23" i="16"/>
  <c r="G22" i="16"/>
  <c r="C11" i="15" s="1"/>
  <c r="G21" i="16"/>
  <c r="C10" i="15" s="1"/>
  <c r="F17" i="16"/>
  <c r="E17" i="16"/>
  <c r="D17" i="16"/>
  <c r="C17" i="16"/>
  <c r="G16" i="16"/>
  <c r="B12" i="15" s="1"/>
  <c r="G15" i="16"/>
  <c r="F10" i="16"/>
  <c r="D10" i="16"/>
  <c r="G8" i="16"/>
  <c r="E10" i="16"/>
  <c r="G45" i="16"/>
  <c r="G38" i="16"/>
  <c r="B17" i="16"/>
  <c r="G17" i="16" s="1"/>
  <c r="G10" i="16" s="1"/>
  <c r="F45" i="40"/>
  <c r="E45" i="40"/>
  <c r="D45" i="40"/>
  <c r="C45" i="40"/>
  <c r="B45" i="40"/>
  <c r="G45" i="40" s="1"/>
  <c r="G44" i="40"/>
  <c r="G43" i="40"/>
  <c r="G42" i="40"/>
  <c r="F38" i="40"/>
  <c r="E38" i="40"/>
  <c r="D38" i="40"/>
  <c r="C38" i="40"/>
  <c r="B38" i="40"/>
  <c r="G37" i="40"/>
  <c r="G36" i="40"/>
  <c r="G35" i="40"/>
  <c r="F31" i="40"/>
  <c r="E31" i="40"/>
  <c r="D31" i="40"/>
  <c r="C31" i="40"/>
  <c r="B31" i="40"/>
  <c r="G31" i="40" s="1"/>
  <c r="G30" i="40"/>
  <c r="G29" i="40"/>
  <c r="G28" i="40"/>
  <c r="F24" i="40"/>
  <c r="E24" i="40"/>
  <c r="D24" i="40"/>
  <c r="C24" i="40"/>
  <c r="B24" i="40"/>
  <c r="G24" i="40" s="1"/>
  <c r="G23" i="40"/>
  <c r="G22" i="40"/>
  <c r="G21" i="40"/>
  <c r="F17" i="40"/>
  <c r="E17" i="40"/>
  <c r="D17" i="40"/>
  <c r="C17" i="40"/>
  <c r="B17" i="40"/>
  <c r="G17" i="40" s="1"/>
  <c r="G10" i="40" s="1"/>
  <c r="G16" i="40"/>
  <c r="G15" i="40"/>
  <c r="D10" i="40"/>
  <c r="C10" i="40"/>
  <c r="E10" i="40"/>
  <c r="G38" i="40"/>
  <c r="C10" i="8"/>
  <c r="G9" i="8"/>
  <c r="B10" i="16"/>
  <c r="G9" i="16"/>
  <c r="J7" i="26"/>
  <c r="F45" i="34"/>
  <c r="E45" i="34"/>
  <c r="D45" i="34"/>
  <c r="C45" i="34"/>
  <c r="B45" i="34"/>
  <c r="G44" i="34"/>
  <c r="G43" i="34"/>
  <c r="F11" i="33" s="1"/>
  <c r="G42" i="34"/>
  <c r="F38" i="34"/>
  <c r="E38" i="34"/>
  <c r="D38" i="34"/>
  <c r="C38" i="34"/>
  <c r="G38" i="34" s="1"/>
  <c r="B38" i="34"/>
  <c r="G37" i="34"/>
  <c r="E12" i="33" s="1"/>
  <c r="G36" i="34"/>
  <c r="E11" i="33" s="1"/>
  <c r="G35" i="34"/>
  <c r="E10" i="33" s="1"/>
  <c r="F31" i="34"/>
  <c r="E31" i="34"/>
  <c r="D31" i="34"/>
  <c r="C31" i="34"/>
  <c r="B31" i="34"/>
  <c r="G30" i="34"/>
  <c r="D12" i="33" s="1"/>
  <c r="G29" i="34"/>
  <c r="G28" i="34"/>
  <c r="D10" i="33" s="1"/>
  <c r="F24" i="34"/>
  <c r="E24" i="34"/>
  <c r="D24" i="34"/>
  <c r="C24" i="34"/>
  <c r="B24" i="34"/>
  <c r="G24" i="34"/>
  <c r="G23" i="34"/>
  <c r="C12" i="33" s="1"/>
  <c r="G22" i="34"/>
  <c r="G21" i="34"/>
  <c r="C10" i="33" s="1"/>
  <c r="F17" i="34"/>
  <c r="E17" i="34"/>
  <c r="D17" i="34"/>
  <c r="C17" i="34"/>
  <c r="B17" i="34"/>
  <c r="G17" i="34" s="1"/>
  <c r="G16" i="34"/>
  <c r="G15" i="34"/>
  <c r="B10" i="34"/>
  <c r="G31" i="34"/>
  <c r="C10" i="34"/>
  <c r="D10" i="34"/>
  <c r="G8" i="34"/>
  <c r="E10" i="34"/>
  <c r="G9" i="34"/>
  <c r="F45" i="38"/>
  <c r="E45" i="38"/>
  <c r="D45" i="38"/>
  <c r="C45" i="38"/>
  <c r="B45" i="38"/>
  <c r="G45" i="38" s="1"/>
  <c r="G44" i="38"/>
  <c r="G43" i="38"/>
  <c r="F11" i="37" s="1"/>
  <c r="G42" i="38"/>
  <c r="F38" i="38"/>
  <c r="E38" i="38"/>
  <c r="D38" i="38"/>
  <c r="C38" i="38"/>
  <c r="B38" i="38"/>
  <c r="G37" i="38"/>
  <c r="G36" i="38"/>
  <c r="G35" i="38"/>
  <c r="E10" i="37" s="1"/>
  <c r="F31" i="38"/>
  <c r="E31" i="38"/>
  <c r="D31" i="38"/>
  <c r="C31" i="38"/>
  <c r="B31" i="38"/>
  <c r="G30" i="38"/>
  <c r="D12" i="37" s="1"/>
  <c r="G29" i="38"/>
  <c r="G28" i="38"/>
  <c r="F24" i="38"/>
  <c r="E24" i="38"/>
  <c r="D24" i="38"/>
  <c r="C24" i="38"/>
  <c r="B24" i="38"/>
  <c r="G24" i="38"/>
  <c r="G23" i="38"/>
  <c r="C12" i="37" s="1"/>
  <c r="G22" i="38"/>
  <c r="C11" i="37" s="1"/>
  <c r="G21" i="38"/>
  <c r="F17" i="38"/>
  <c r="E17" i="38"/>
  <c r="D17" i="38"/>
  <c r="B17" i="38"/>
  <c r="C17" i="38"/>
  <c r="G17" i="38" s="1"/>
  <c r="G15" i="38"/>
  <c r="F10" i="38"/>
  <c r="E10" i="38"/>
  <c r="D10" i="38"/>
  <c r="C10" i="38"/>
  <c r="B10" i="38"/>
  <c r="G8" i="38"/>
  <c r="G38" i="38"/>
  <c r="G16" i="38"/>
  <c r="F45" i="12"/>
  <c r="E45" i="12"/>
  <c r="C45" i="12"/>
  <c r="G44" i="12"/>
  <c r="D45" i="12"/>
  <c r="B45" i="12"/>
  <c r="G43" i="12"/>
  <c r="G42" i="12"/>
  <c r="F38" i="12"/>
  <c r="E38" i="12"/>
  <c r="C38" i="12"/>
  <c r="G37" i="12"/>
  <c r="D10" i="12"/>
  <c r="G36" i="12"/>
  <c r="G35" i="12"/>
  <c r="E10" i="11" s="1"/>
  <c r="F31" i="12"/>
  <c r="E31" i="12"/>
  <c r="D31" i="12"/>
  <c r="C31" i="12"/>
  <c r="B31" i="12"/>
  <c r="G30" i="12"/>
  <c r="D12" i="11" s="1"/>
  <c r="G29" i="12"/>
  <c r="G28" i="12"/>
  <c r="D10" i="11" s="1"/>
  <c r="F24" i="12"/>
  <c r="E24" i="12"/>
  <c r="D24" i="12"/>
  <c r="C24" i="12"/>
  <c r="G23" i="12"/>
  <c r="G22" i="12"/>
  <c r="C11" i="11" s="1"/>
  <c r="F17" i="12"/>
  <c r="E17" i="12"/>
  <c r="C17" i="12"/>
  <c r="G16" i="12"/>
  <c r="D17" i="12"/>
  <c r="C7" i="12"/>
  <c r="F10" i="12"/>
  <c r="E10" i="12"/>
  <c r="C10" i="12"/>
  <c r="G45" i="12"/>
  <c r="G31" i="12"/>
  <c r="B38" i="12"/>
  <c r="B24" i="12"/>
  <c r="G24" i="12"/>
  <c r="D38" i="12"/>
  <c r="G21" i="12"/>
  <c r="G9" i="12"/>
  <c r="F10" i="2"/>
  <c r="D10" i="2"/>
  <c r="G15" i="12"/>
  <c r="B17" i="12"/>
  <c r="G17" i="12" s="1"/>
  <c r="G38" i="12"/>
  <c r="C10" i="2"/>
  <c r="E10" i="2"/>
  <c r="B10" i="2"/>
  <c r="F45" i="36"/>
  <c r="E45" i="36"/>
  <c r="G45" i="36" s="1"/>
  <c r="D45" i="36"/>
  <c r="C45" i="36"/>
  <c r="B45" i="36"/>
  <c r="G44" i="36"/>
  <c r="F12" i="35" s="1"/>
  <c r="G43" i="36"/>
  <c r="G42" i="36"/>
  <c r="F10" i="35" s="1"/>
  <c r="F38" i="36"/>
  <c r="E38" i="36"/>
  <c r="G38" i="36" s="1"/>
  <c r="D38" i="36"/>
  <c r="C38" i="36"/>
  <c r="B38" i="36"/>
  <c r="G37" i="36"/>
  <c r="G36" i="36"/>
  <c r="G35" i="36"/>
  <c r="F31" i="36"/>
  <c r="E31" i="36"/>
  <c r="D31" i="36"/>
  <c r="C31" i="36"/>
  <c r="B31" i="36"/>
  <c r="G30" i="36"/>
  <c r="D12" i="35" s="1"/>
  <c r="G29" i="36"/>
  <c r="G28" i="36"/>
  <c r="D10" i="35" s="1"/>
  <c r="F24" i="36"/>
  <c r="E24" i="36"/>
  <c r="G24" i="36" s="1"/>
  <c r="D24" i="36"/>
  <c r="C24" i="36"/>
  <c r="B24" i="36"/>
  <c r="G23" i="36"/>
  <c r="K23" i="46" s="1"/>
  <c r="G22" i="36"/>
  <c r="G21" i="36"/>
  <c r="F17" i="36"/>
  <c r="E17" i="36"/>
  <c r="D17" i="36"/>
  <c r="C17" i="36"/>
  <c r="B17" i="36"/>
  <c r="G16" i="36"/>
  <c r="B12" i="35" s="1"/>
  <c r="G15" i="36"/>
  <c r="F10" i="36"/>
  <c r="E10" i="36"/>
  <c r="A2" i="36"/>
  <c r="G8" i="36"/>
  <c r="G9" i="36"/>
  <c r="D10" i="36"/>
  <c r="G17" i="36"/>
  <c r="B10" i="36"/>
  <c r="G8" i="12"/>
  <c r="B10" i="12"/>
  <c r="G8" i="2"/>
  <c r="F45" i="44"/>
  <c r="E45" i="44"/>
  <c r="D45" i="44"/>
  <c r="C45" i="44"/>
  <c r="B45" i="44"/>
  <c r="G45" i="44" s="1"/>
  <c r="G44" i="44"/>
  <c r="G43" i="44"/>
  <c r="G42" i="44"/>
  <c r="F10" i="43" s="1"/>
  <c r="F38" i="44"/>
  <c r="E38" i="44"/>
  <c r="D38" i="44"/>
  <c r="C38" i="44"/>
  <c r="B38" i="44"/>
  <c r="G38" i="44" s="1"/>
  <c r="G37" i="44"/>
  <c r="G36" i="44"/>
  <c r="G35" i="44"/>
  <c r="E10" i="43" s="1"/>
  <c r="F31" i="44"/>
  <c r="E31" i="44"/>
  <c r="D31" i="44"/>
  <c r="C31" i="44"/>
  <c r="B31" i="44"/>
  <c r="G30" i="44"/>
  <c r="G29" i="44"/>
  <c r="G28" i="44"/>
  <c r="D10" i="43" s="1"/>
  <c r="F24" i="44"/>
  <c r="E24" i="44"/>
  <c r="D24" i="44"/>
  <c r="C24" i="44"/>
  <c r="B24" i="44"/>
  <c r="G24" i="44" s="1"/>
  <c r="G23" i="44"/>
  <c r="G22" i="44"/>
  <c r="G21" i="44"/>
  <c r="C10" i="43" s="1"/>
  <c r="F17" i="44"/>
  <c r="E17" i="44"/>
  <c r="D17" i="44"/>
  <c r="C17" i="44"/>
  <c r="B17" i="44"/>
  <c r="G16" i="44"/>
  <c r="G15" i="44"/>
  <c r="D10" i="44"/>
  <c r="C10" i="44"/>
  <c r="F10" i="44"/>
  <c r="G31" i="44"/>
  <c r="B10" i="44"/>
  <c r="G8" i="44"/>
  <c r="G17" i="44"/>
  <c r="G10" i="44" s="1"/>
  <c r="G9" i="44"/>
  <c r="G14" i="44"/>
  <c r="B10" i="43" s="1"/>
  <c r="F45" i="20"/>
  <c r="E45" i="20"/>
  <c r="D45" i="20"/>
  <c r="C45" i="20"/>
  <c r="B45" i="20"/>
  <c r="G44" i="20"/>
  <c r="G43" i="20"/>
  <c r="G42" i="20"/>
  <c r="F10" i="19" s="1"/>
  <c r="F38" i="20"/>
  <c r="D38" i="20"/>
  <c r="C38" i="20"/>
  <c r="B38" i="20"/>
  <c r="G37" i="20"/>
  <c r="E10" i="20"/>
  <c r="G35" i="20"/>
  <c r="F31" i="20"/>
  <c r="E31" i="20"/>
  <c r="D31" i="20"/>
  <c r="C31" i="20"/>
  <c r="B31" i="20"/>
  <c r="G31" i="20" s="1"/>
  <c r="G30" i="20"/>
  <c r="G29" i="20"/>
  <c r="G28" i="20"/>
  <c r="D10" i="19" s="1"/>
  <c r="F24" i="20"/>
  <c r="E24" i="20"/>
  <c r="D24" i="20"/>
  <c r="C24" i="20"/>
  <c r="B24" i="20"/>
  <c r="G24" i="20" s="1"/>
  <c r="G23" i="20"/>
  <c r="G21" i="20"/>
  <c r="C10" i="19" s="1"/>
  <c r="F17" i="20"/>
  <c r="E17" i="20"/>
  <c r="G17" i="20" s="1"/>
  <c r="D17" i="20"/>
  <c r="C17" i="20"/>
  <c r="B17" i="20"/>
  <c r="G16" i="20"/>
  <c r="B12" i="19" s="1"/>
  <c r="G15" i="20"/>
  <c r="B11" i="19" s="1"/>
  <c r="C10" i="20"/>
  <c r="B10" i="20"/>
  <c r="F10" i="20"/>
  <c r="G45" i="20"/>
  <c r="E38" i="20"/>
  <c r="G36" i="20"/>
  <c r="H7" i="46"/>
  <c r="F17" i="42"/>
  <c r="E17" i="42"/>
  <c r="D17" i="42"/>
  <c r="C17" i="42"/>
  <c r="B17" i="42"/>
  <c r="G16" i="42"/>
  <c r="G15" i="42"/>
  <c r="G14" i="42"/>
  <c r="F24" i="42"/>
  <c r="E24" i="42"/>
  <c r="D24" i="42"/>
  <c r="C24" i="42"/>
  <c r="B24" i="42"/>
  <c r="G23" i="42"/>
  <c r="C12" i="41" s="1"/>
  <c r="G22" i="42"/>
  <c r="G21" i="42"/>
  <c r="F31" i="42"/>
  <c r="E31" i="42"/>
  <c r="D31" i="42"/>
  <c r="C31" i="42"/>
  <c r="B31" i="42"/>
  <c r="G30" i="42"/>
  <c r="D12" i="41" s="1"/>
  <c r="G29" i="42"/>
  <c r="G28" i="42"/>
  <c r="F38" i="42"/>
  <c r="E38" i="42"/>
  <c r="D38" i="42"/>
  <c r="C38" i="42"/>
  <c r="B38" i="42"/>
  <c r="G37" i="42"/>
  <c r="E12" i="41" s="1"/>
  <c r="G36" i="42"/>
  <c r="G35" i="42"/>
  <c r="F45" i="42"/>
  <c r="E45" i="42"/>
  <c r="D45" i="42"/>
  <c r="C45" i="42"/>
  <c r="B45" i="42"/>
  <c r="G44" i="42"/>
  <c r="F12" i="41" s="1"/>
  <c r="G43" i="42"/>
  <c r="G42" i="42"/>
  <c r="D10" i="42"/>
  <c r="G45" i="42"/>
  <c r="C10" i="42"/>
  <c r="G9" i="42"/>
  <c r="G7" i="42"/>
  <c r="E10" i="42"/>
  <c r="A15" i="27"/>
  <c r="A14" i="27"/>
  <c r="A13" i="27"/>
  <c r="A12" i="25"/>
  <c r="A11" i="25"/>
  <c r="A10" i="25"/>
  <c r="A2" i="25"/>
  <c r="D11" i="41"/>
  <c r="C28" i="46"/>
  <c r="C42" i="46"/>
  <c r="C35" i="46"/>
  <c r="C21" i="46"/>
  <c r="C14" i="46"/>
  <c r="F10" i="39"/>
  <c r="D10" i="39"/>
  <c r="F10" i="37"/>
  <c r="D10" i="37"/>
  <c r="E10" i="35"/>
  <c r="F10" i="33"/>
  <c r="F10" i="31"/>
  <c r="D10" i="31"/>
  <c r="F13" i="27"/>
  <c r="F10" i="25"/>
  <c r="E10" i="25"/>
  <c r="D10" i="25"/>
  <c r="F10" i="23"/>
  <c r="E10" i="23"/>
  <c r="D10" i="23"/>
  <c r="F10" i="21"/>
  <c r="D10" i="21"/>
  <c r="F10" i="13"/>
  <c r="D10" i="13"/>
  <c r="F10" i="11"/>
  <c r="D10" i="9"/>
  <c r="F10" i="7"/>
  <c r="E10" i="5"/>
  <c r="E10" i="3"/>
  <c r="D10" i="3"/>
  <c r="F10" i="1"/>
  <c r="C10" i="1"/>
  <c r="C11" i="39"/>
  <c r="C12" i="39"/>
  <c r="G12" i="39" s="1"/>
  <c r="C11" i="35"/>
  <c r="C12" i="35"/>
  <c r="C11" i="33"/>
  <c r="C11" i="31"/>
  <c r="C12" i="31"/>
  <c r="C12" i="29"/>
  <c r="C14" i="27"/>
  <c r="C15" i="27"/>
  <c r="C12" i="25"/>
  <c r="B10" i="25"/>
  <c r="C11" i="23"/>
  <c r="C12" i="23"/>
  <c r="C11" i="21"/>
  <c r="C12" i="21"/>
  <c r="C11" i="19"/>
  <c r="C12" i="19"/>
  <c r="C12" i="17"/>
  <c r="C12" i="15"/>
  <c r="C11" i="17"/>
  <c r="C11" i="13"/>
  <c r="C12" i="11"/>
  <c r="C12" i="43"/>
  <c r="G12" i="43" s="1"/>
  <c r="C11" i="43"/>
  <c r="C12" i="9"/>
  <c r="C12" i="7"/>
  <c r="C11" i="7"/>
  <c r="G11" i="7" s="1"/>
  <c r="C12" i="5"/>
  <c r="C12" i="3"/>
  <c r="C11" i="3"/>
  <c r="C12" i="1"/>
  <c r="C11" i="1"/>
  <c r="C11" i="41"/>
  <c r="C10" i="31"/>
  <c r="C10" i="37"/>
  <c r="C10" i="21"/>
  <c r="C10" i="5"/>
  <c r="C10" i="13"/>
  <c r="C10" i="17"/>
  <c r="C10" i="23"/>
  <c r="C10" i="25"/>
  <c r="G10" i="25"/>
  <c r="C10" i="29"/>
  <c r="C10" i="41"/>
  <c r="C10" i="39"/>
  <c r="C10" i="35"/>
  <c r="B11" i="1"/>
  <c r="B12" i="1"/>
  <c r="C10" i="3"/>
  <c r="C10" i="11"/>
  <c r="A2" i="42"/>
  <c r="F12" i="39"/>
  <c r="E12" i="39"/>
  <c r="D12" i="39"/>
  <c r="B12" i="39"/>
  <c r="F11" i="39"/>
  <c r="E11" i="39"/>
  <c r="D11" i="39"/>
  <c r="B11" i="39"/>
  <c r="F12" i="37"/>
  <c r="E12" i="37"/>
  <c r="E11" i="37"/>
  <c r="D11" i="37"/>
  <c r="B11" i="37"/>
  <c r="E12" i="35"/>
  <c r="F11" i="35"/>
  <c r="E11" i="35"/>
  <c r="D11" i="35"/>
  <c r="B11" i="35"/>
  <c r="G11" i="35"/>
  <c r="F12" i="33"/>
  <c r="B12" i="33"/>
  <c r="G12" i="33"/>
  <c r="D11" i="33"/>
  <c r="B11" i="33"/>
  <c r="F12" i="31"/>
  <c r="E12" i="31"/>
  <c r="D12" i="31"/>
  <c r="B12" i="31"/>
  <c r="F11" i="31"/>
  <c r="E11" i="31"/>
  <c r="D11" i="31"/>
  <c r="G11" i="31" s="1"/>
  <c r="B11" i="31"/>
  <c r="F12" i="29"/>
  <c r="E12" i="29"/>
  <c r="D12" i="29"/>
  <c r="B12" i="29"/>
  <c r="F11" i="29"/>
  <c r="E11" i="29"/>
  <c r="D11" i="29"/>
  <c r="B11" i="29"/>
  <c r="G11" i="29"/>
  <c r="F15" i="27"/>
  <c r="E15" i="27"/>
  <c r="D15" i="27"/>
  <c r="B15" i="27"/>
  <c r="G15" i="27" s="1"/>
  <c r="F14" i="27"/>
  <c r="E14" i="27"/>
  <c r="D14" i="27"/>
  <c r="B14" i="27"/>
  <c r="G14" i="27" s="1"/>
  <c r="F12" i="25"/>
  <c r="E12" i="25"/>
  <c r="D12" i="25"/>
  <c r="B12" i="25"/>
  <c r="F11" i="25"/>
  <c r="E11" i="25"/>
  <c r="D11" i="25"/>
  <c r="B11" i="25"/>
  <c r="F12" i="23"/>
  <c r="E12" i="23"/>
  <c r="D12" i="23"/>
  <c r="B12" i="23"/>
  <c r="G12" i="23" s="1"/>
  <c r="F11" i="23"/>
  <c r="E11" i="23"/>
  <c r="D11" i="23"/>
  <c r="B11" i="23"/>
  <c r="G11" i="23" s="1"/>
  <c r="F12" i="21"/>
  <c r="E12" i="21"/>
  <c r="D12" i="21"/>
  <c r="B12" i="21"/>
  <c r="F11" i="21"/>
  <c r="E11" i="21"/>
  <c r="D11" i="21"/>
  <c r="B11" i="21"/>
  <c r="F12" i="19"/>
  <c r="E12" i="19"/>
  <c r="D12" i="19"/>
  <c r="F11" i="19"/>
  <c r="E11" i="19"/>
  <c r="D11" i="19"/>
  <c r="F12" i="17"/>
  <c r="E12" i="17"/>
  <c r="B12" i="17"/>
  <c r="F11" i="17"/>
  <c r="E11" i="17"/>
  <c r="D11" i="17"/>
  <c r="B11" i="17"/>
  <c r="G11" i="17"/>
  <c r="F10" i="15"/>
  <c r="D10" i="15"/>
  <c r="F12" i="15"/>
  <c r="G12" i="15" s="1"/>
  <c r="E12" i="15"/>
  <c r="D12" i="15"/>
  <c r="F11" i="15"/>
  <c r="E11" i="15"/>
  <c r="D11" i="15"/>
  <c r="B11" i="15"/>
  <c r="G11" i="15"/>
  <c r="F12" i="13"/>
  <c r="B12" i="13"/>
  <c r="F11" i="13"/>
  <c r="E11" i="13"/>
  <c r="D11" i="13"/>
  <c r="B11" i="13"/>
  <c r="F12" i="11"/>
  <c r="E12" i="11"/>
  <c r="B12" i="11"/>
  <c r="F11" i="11"/>
  <c r="E11" i="11"/>
  <c r="D11" i="11"/>
  <c r="B11" i="11"/>
  <c r="G11" i="11" s="1"/>
  <c r="F12" i="43"/>
  <c r="E12" i="43"/>
  <c r="D12" i="43"/>
  <c r="B12" i="43"/>
  <c r="F11" i="43"/>
  <c r="E11" i="43"/>
  <c r="D11" i="43"/>
  <c r="B11" i="43"/>
  <c r="B12" i="9"/>
  <c r="F11" i="9"/>
  <c r="E11" i="9"/>
  <c r="D11" i="9"/>
  <c r="B11" i="9"/>
  <c r="G11" i="9" s="1"/>
  <c r="D10" i="7"/>
  <c r="F12" i="7"/>
  <c r="E12" i="7"/>
  <c r="D12" i="7"/>
  <c r="B12" i="7"/>
  <c r="G12" i="7" s="1"/>
  <c r="F11" i="7"/>
  <c r="E11" i="7"/>
  <c r="D11" i="7"/>
  <c r="B11" i="7"/>
  <c r="F12" i="5"/>
  <c r="E12" i="5"/>
  <c r="D12" i="5"/>
  <c r="B12" i="5"/>
  <c r="F11" i="5"/>
  <c r="E11" i="5"/>
  <c r="D11" i="5"/>
  <c r="F12" i="3"/>
  <c r="F11" i="3"/>
  <c r="E11" i="3"/>
  <c r="D11" i="3"/>
  <c r="B12" i="3"/>
  <c r="E12" i="3"/>
  <c r="D12" i="1"/>
  <c r="F11" i="1"/>
  <c r="E11" i="1"/>
  <c r="D11" i="1"/>
  <c r="G11" i="1"/>
  <c r="G11" i="39"/>
  <c r="G11" i="33"/>
  <c r="G11" i="25"/>
  <c r="G11" i="21"/>
  <c r="G12" i="21"/>
  <c r="G12" i="13"/>
  <c r="G11" i="43"/>
  <c r="D10" i="41"/>
  <c r="K36" i="46"/>
  <c r="L36" i="46"/>
  <c r="E11" i="41"/>
  <c r="B11" i="41"/>
  <c r="G11" i="41" s="1"/>
  <c r="F10" i="41"/>
  <c r="K43" i="46"/>
  <c r="F11" i="41"/>
  <c r="E10" i="41"/>
  <c r="B12" i="37"/>
  <c r="E10" i="39"/>
  <c r="B10" i="41"/>
  <c r="B11" i="3"/>
  <c r="G11" i="3" s="1"/>
  <c r="D10" i="17"/>
  <c r="E10" i="19"/>
  <c r="G10" i="41"/>
  <c r="B12" i="41"/>
  <c r="G12" i="41" s="1"/>
  <c r="G7" i="30" l="1"/>
  <c r="I7" i="30" s="1"/>
  <c r="G10" i="29"/>
  <c r="G7" i="28"/>
  <c r="I7" i="28" s="1"/>
  <c r="G14" i="12"/>
  <c r="B10" i="11" s="1"/>
  <c r="G10" i="11" s="1"/>
  <c r="G7" i="12"/>
  <c r="I7" i="12" s="1"/>
  <c r="K42" i="46"/>
  <c r="G10" i="43"/>
  <c r="F10" i="9"/>
  <c r="G21" i="46"/>
  <c r="C10" i="45" s="1"/>
  <c r="G42" i="46"/>
  <c r="F10" i="45" s="1"/>
  <c r="G28" i="46"/>
  <c r="D10" i="45" s="1"/>
  <c r="G35" i="46"/>
  <c r="E10" i="45" s="1"/>
  <c r="G10" i="38"/>
  <c r="G12" i="9"/>
  <c r="G10" i="32"/>
  <c r="K37" i="46"/>
  <c r="L37" i="46" s="1"/>
  <c r="E12" i="1"/>
  <c r="G12" i="1" s="1"/>
  <c r="D9" i="46"/>
  <c r="D24" i="46"/>
  <c r="D10" i="46" s="1"/>
  <c r="C24" i="46"/>
  <c r="G24" i="46" s="1"/>
  <c r="C8" i="46"/>
  <c r="D10" i="4"/>
  <c r="G8" i="4"/>
  <c r="G12" i="25"/>
  <c r="G38" i="42"/>
  <c r="G24" i="42"/>
  <c r="G17" i="42"/>
  <c r="G10" i="42" s="1"/>
  <c r="G12" i="19"/>
  <c r="G38" i="20"/>
  <c r="B11" i="5"/>
  <c r="K15" i="46"/>
  <c r="L15" i="46" s="1"/>
  <c r="K22" i="46"/>
  <c r="G10" i="28"/>
  <c r="D13" i="27"/>
  <c r="K28" i="46"/>
  <c r="L28" i="46" s="1"/>
  <c r="G30" i="46"/>
  <c r="D12" i="45" s="1"/>
  <c r="B31" i="46"/>
  <c r="G43" i="46"/>
  <c r="E45" i="46"/>
  <c r="G38" i="46"/>
  <c r="G31" i="4"/>
  <c r="K30" i="46"/>
  <c r="L30" i="46" s="1"/>
  <c r="D12" i="3"/>
  <c r="G12" i="3" s="1"/>
  <c r="G12" i="37"/>
  <c r="G12" i="5"/>
  <c r="G11" i="13"/>
  <c r="G12" i="29"/>
  <c r="C7" i="46"/>
  <c r="K29" i="46"/>
  <c r="G7" i="24"/>
  <c r="G29" i="46"/>
  <c r="D11" i="45" s="1"/>
  <c r="E31" i="46"/>
  <c r="G22" i="46"/>
  <c r="C11" i="45" s="1"/>
  <c r="G31" i="42"/>
  <c r="G10" i="20"/>
  <c r="G10" i="12"/>
  <c r="C13" i="27"/>
  <c r="K21" i="46"/>
  <c r="K16" i="46"/>
  <c r="L16" i="46" s="1"/>
  <c r="K35" i="46"/>
  <c r="G12" i="11"/>
  <c r="G11" i="19"/>
  <c r="G12" i="31"/>
  <c r="G11" i="37"/>
  <c r="K44" i="46"/>
  <c r="G12" i="17"/>
  <c r="G12" i="35"/>
  <c r="D7" i="8"/>
  <c r="G7" i="8" s="1"/>
  <c r="G14" i="8"/>
  <c r="B10" i="7" s="1"/>
  <c r="G10" i="7" s="1"/>
  <c r="D14" i="46"/>
  <c r="D7" i="46" s="1"/>
  <c r="C7" i="6"/>
  <c r="G7" i="6" s="1"/>
  <c r="G14" i="6"/>
  <c r="B10" i="5" s="1"/>
  <c r="G10" i="5" s="1"/>
  <c r="B7" i="2"/>
  <c r="G7" i="2" s="1"/>
  <c r="B14" i="46"/>
  <c r="G14" i="2"/>
  <c r="E7" i="14"/>
  <c r="G7" i="14" s="1"/>
  <c r="G14" i="14"/>
  <c r="B10" i="13" s="1"/>
  <c r="G10" i="13" s="1"/>
  <c r="D7" i="16"/>
  <c r="G7" i="16" s="1"/>
  <c r="G14" i="16"/>
  <c r="B10" i="15" s="1"/>
  <c r="G10" i="15" s="1"/>
  <c r="E7" i="18"/>
  <c r="G7" i="18" s="1"/>
  <c r="G14" i="18"/>
  <c r="B10" i="17" s="1"/>
  <c r="G10" i="17" s="1"/>
  <c r="F7" i="20"/>
  <c r="G7" i="20" s="1"/>
  <c r="G14" i="20"/>
  <c r="B10" i="19" s="1"/>
  <c r="G10" i="19" s="1"/>
  <c r="E7" i="22"/>
  <c r="G7" i="22" s="1"/>
  <c r="G14" i="22"/>
  <c r="B10" i="21" s="1"/>
  <c r="G10" i="21" s="1"/>
  <c r="E7" i="24"/>
  <c r="G14" i="24"/>
  <c r="B10" i="23" s="1"/>
  <c r="G10" i="23" s="1"/>
  <c r="B7" i="32"/>
  <c r="G7" i="32" s="1"/>
  <c r="G14" i="32"/>
  <c r="B10" i="31" s="1"/>
  <c r="G10" i="31" s="1"/>
  <c r="C7" i="34"/>
  <c r="G7" i="34" s="1"/>
  <c r="G14" i="34"/>
  <c r="B10" i="33" s="1"/>
  <c r="G10" i="33" s="1"/>
  <c r="C7" i="36"/>
  <c r="G7" i="36" s="1"/>
  <c r="G14" i="36"/>
  <c r="B10" i="35" s="1"/>
  <c r="G10" i="35" s="1"/>
  <c r="D7" i="38"/>
  <c r="G7" i="38" s="1"/>
  <c r="G14" i="38"/>
  <c r="B10" i="37" s="1"/>
  <c r="G10" i="37" s="1"/>
  <c r="D7" i="40"/>
  <c r="G7" i="40" s="1"/>
  <c r="G14" i="40"/>
  <c r="B10" i="39" s="1"/>
  <c r="G10" i="39" s="1"/>
  <c r="G14" i="10"/>
  <c r="B10" i="9" s="1"/>
  <c r="E7" i="10"/>
  <c r="G7" i="10" s="1"/>
  <c r="E14" i="46"/>
  <c r="E7" i="46" s="1"/>
  <c r="G9" i="40"/>
  <c r="B10" i="40"/>
  <c r="B10" i="42"/>
  <c r="G8" i="42"/>
  <c r="G14" i="4"/>
  <c r="B10" i="3" s="1"/>
  <c r="G10" i="3" s="1"/>
  <c r="F7" i="4"/>
  <c r="G7" i="4" s="1"/>
  <c r="G31" i="36"/>
  <c r="G10" i="36" s="1"/>
  <c r="G31" i="38"/>
  <c r="G31" i="18"/>
  <c r="G10" i="18" s="1"/>
  <c r="G38" i="18"/>
  <c r="C10" i="32"/>
  <c r="G9" i="32"/>
  <c r="G9" i="28"/>
  <c r="C10" i="28"/>
  <c r="G8" i="28"/>
  <c r="D10" i="28"/>
  <c r="G9" i="26"/>
  <c r="E10" i="26"/>
  <c r="G8" i="26"/>
  <c r="D10" i="24"/>
  <c r="G8" i="24"/>
  <c r="G8" i="22"/>
  <c r="D10" i="20"/>
  <c r="G8" i="20"/>
  <c r="E10" i="14"/>
  <c r="G9" i="14"/>
  <c r="G8" i="10"/>
  <c r="D10" i="10"/>
  <c r="G9" i="6"/>
  <c r="C10" i="6"/>
  <c r="G8" i="6"/>
  <c r="D10" i="6"/>
  <c r="G23" i="46"/>
  <c r="C12" i="45" s="1"/>
  <c r="G24" i="4"/>
  <c r="C11" i="5"/>
  <c r="G9" i="4"/>
  <c r="B10" i="4"/>
  <c r="G45" i="34"/>
  <c r="G10" i="34" s="1"/>
  <c r="G31" i="10"/>
  <c r="G10" i="10" s="1"/>
  <c r="G45" i="10"/>
  <c r="G10" i="22"/>
  <c r="G17" i="14"/>
  <c r="G31" i="14"/>
  <c r="G17" i="2"/>
  <c r="G38" i="2"/>
  <c r="G45" i="8"/>
  <c r="G10" i="8" s="1"/>
  <c r="F14" i="46"/>
  <c r="F7" i="46" s="1"/>
  <c r="G45" i="14"/>
  <c r="G17" i="6"/>
  <c r="G10" i="6" s="1"/>
  <c r="G10" i="24"/>
  <c r="G44" i="46"/>
  <c r="F12" i="45" s="1"/>
  <c r="B45" i="46"/>
  <c r="G45" i="46" s="1"/>
  <c r="F17" i="46"/>
  <c r="F10" i="46" s="1"/>
  <c r="F9" i="46"/>
  <c r="G16" i="46"/>
  <c r="B17" i="46"/>
  <c r="B9" i="46"/>
  <c r="E8" i="46"/>
  <c r="G15" i="46"/>
  <c r="E17" i="46"/>
  <c r="E10" i="46" s="1"/>
  <c r="J7" i="30" l="1"/>
  <c r="L35" i="46"/>
  <c r="J7" i="28"/>
  <c r="L21" i="46"/>
  <c r="J7" i="12"/>
  <c r="G10" i="9"/>
  <c r="L42" i="46"/>
  <c r="I7" i="22"/>
  <c r="J7" i="22"/>
  <c r="J7" i="8"/>
  <c r="I7" i="8"/>
  <c r="J7" i="36"/>
  <c r="I7" i="36"/>
  <c r="J7" i="18"/>
  <c r="I7" i="18"/>
  <c r="J7" i="14"/>
  <c r="I7" i="14"/>
  <c r="I7" i="6"/>
  <c r="J7" i="6"/>
  <c r="B10" i="46"/>
  <c r="G17" i="46"/>
  <c r="J7" i="44"/>
  <c r="I7" i="44"/>
  <c r="I7" i="40"/>
  <c r="J7" i="40"/>
  <c r="I7" i="32"/>
  <c r="J7" i="32"/>
  <c r="G8" i="46"/>
  <c r="B11" i="45"/>
  <c r="G11" i="45" s="1"/>
  <c r="G9" i="46"/>
  <c r="B12" i="45"/>
  <c r="G12" i="45" s="1"/>
  <c r="G10" i="14"/>
  <c r="B10" i="1"/>
  <c r="G10" i="1" s="1"/>
  <c r="K14" i="46"/>
  <c r="L43" i="46"/>
  <c r="F11" i="45"/>
  <c r="G11" i="5"/>
  <c r="K8" i="46"/>
  <c r="L8" i="46" s="1"/>
  <c r="J7" i="38"/>
  <c r="I7" i="38"/>
  <c r="J7" i="34"/>
  <c r="I7" i="34"/>
  <c r="J7" i="20"/>
  <c r="I7" i="20"/>
  <c r="J7" i="16"/>
  <c r="I7" i="16"/>
  <c r="B7" i="46"/>
  <c r="G14" i="46"/>
  <c r="L44" i="46"/>
  <c r="G13" i="27"/>
  <c r="L29" i="46"/>
  <c r="G31" i="46"/>
  <c r="J7" i="10"/>
  <c r="I7" i="10"/>
  <c r="J7" i="24"/>
  <c r="I7" i="24"/>
  <c r="G10" i="2"/>
  <c r="K9" i="46"/>
  <c r="L9" i="46" s="1"/>
  <c r="G10" i="4"/>
  <c r="C10" i="46"/>
  <c r="J7" i="4"/>
  <c r="I7" i="4"/>
  <c r="I7" i="2"/>
  <c r="J7" i="2"/>
  <c r="K7" i="46"/>
  <c r="L22" i="46"/>
  <c r="L23" i="46"/>
  <c r="L14" i="46" l="1"/>
  <c r="G10" i="46"/>
  <c r="J7" i="46"/>
  <c r="I7" i="46" s="1"/>
  <c r="N7" i="46"/>
  <c r="B10" i="45"/>
  <c r="G10" i="45" s="1"/>
  <c r="G7" i="46"/>
  <c r="L7" i="46" s="1"/>
</calcChain>
</file>

<file path=xl/comments1.xml><?xml version="1.0" encoding="utf-8"?>
<comments xmlns="http://schemas.openxmlformats.org/spreadsheetml/2006/main">
  <authors>
    <author>Karen M Kroes</author>
  </authors>
  <commentList>
    <comment ref="G21" authorId="0" shapeId="0">
      <text>
        <r>
          <rPr>
            <b/>
            <sz val="9"/>
            <color indexed="81"/>
            <rFont val="Tahoma"/>
            <family val="2"/>
          </rPr>
          <t>Karen M Kroes:</t>
        </r>
        <r>
          <rPr>
            <sz val="9"/>
            <color indexed="81"/>
            <rFont val="Tahoma"/>
            <family val="2"/>
          </rPr>
          <t xml:space="preserve">
189 Cash Balance =
$180,357</t>
        </r>
      </text>
    </comment>
  </commentList>
</comments>
</file>

<file path=xl/comments2.xml><?xml version="1.0" encoding="utf-8"?>
<comments xmlns="http://schemas.openxmlformats.org/spreadsheetml/2006/main">
  <authors>
    <author>Karen M Kroes</author>
  </authors>
  <commentList>
    <comment ref="G21" authorId="0" shapeId="0">
      <text>
        <r>
          <rPr>
            <b/>
            <sz val="9"/>
            <color indexed="81"/>
            <rFont val="Tahoma"/>
            <family val="2"/>
          </rPr>
          <t>Karen M Kroes:</t>
        </r>
        <r>
          <rPr>
            <sz val="9"/>
            <color indexed="81"/>
            <rFont val="Tahoma"/>
            <family val="2"/>
          </rPr>
          <t xml:space="preserve">
189 Cash Balance =
$1,626,553</t>
        </r>
      </text>
    </comment>
  </commentList>
</comments>
</file>

<file path=xl/comments3.xml><?xml version="1.0" encoding="utf-8"?>
<comments xmlns="http://schemas.openxmlformats.org/spreadsheetml/2006/main">
  <authors>
    <author>Karen M Kroes</author>
  </authors>
  <commentList>
    <comment ref="G21" authorId="0" shapeId="0">
      <text>
        <r>
          <rPr>
            <b/>
            <sz val="9"/>
            <color indexed="81"/>
            <rFont val="Tahoma"/>
            <family val="2"/>
          </rPr>
          <t>Karen M Kroes:</t>
        </r>
        <r>
          <rPr>
            <sz val="9"/>
            <color indexed="81"/>
            <rFont val="Tahoma"/>
            <family val="2"/>
          </rPr>
          <t xml:space="preserve">
189 Cash Balance =
$-3,863,611</t>
        </r>
      </text>
    </comment>
  </commentList>
</comments>
</file>

<file path=xl/comments4.xml><?xml version="1.0" encoding="utf-8"?>
<comments xmlns="http://schemas.openxmlformats.org/spreadsheetml/2006/main">
  <authors>
    <author>Karen M Kroes</author>
  </authors>
  <commentList>
    <comment ref="G21" authorId="0" shapeId="0">
      <text>
        <r>
          <rPr>
            <b/>
            <sz val="9"/>
            <color indexed="81"/>
            <rFont val="Tahoma"/>
            <family val="2"/>
          </rPr>
          <t>Karen M Kroes:</t>
        </r>
        <r>
          <rPr>
            <sz val="9"/>
            <color indexed="81"/>
            <rFont val="Tahoma"/>
            <family val="2"/>
          </rPr>
          <t xml:space="preserve">
189 Cash Balance =
$-27,965</t>
        </r>
      </text>
    </comment>
  </commentList>
</comments>
</file>

<file path=xl/sharedStrings.xml><?xml version="1.0" encoding="utf-8"?>
<sst xmlns="http://schemas.openxmlformats.org/spreadsheetml/2006/main" count="2086" uniqueCount="115">
  <si>
    <t>Attachment #1</t>
  </si>
  <si>
    <t>Division:</t>
  </si>
  <si>
    <t>General Education Admin</t>
  </si>
  <si>
    <t>Total PR Appropriation Balances</t>
  </si>
  <si>
    <t>Tuition (Academic and Extension Student Fees)</t>
  </si>
  <si>
    <t>Auxiliary Operations</t>
  </si>
  <si>
    <t>General Operations</t>
  </si>
  <si>
    <t>Federal Indirect Cost Reimbursement</t>
  </si>
  <si>
    <t>TOTAL Unrestricted</t>
  </si>
  <si>
    <t>(128 and 228)</t>
  </si>
  <si>
    <t>(136)</t>
  </si>
  <si>
    <t>(150)</t>
  </si>
  <si>
    <t>Attachment #2</t>
  </si>
  <si>
    <t>Division Name: General Education Administration</t>
  </si>
  <si>
    <t>Grand Totals</t>
  </si>
  <si>
    <t>Obligated</t>
  </si>
  <si>
    <t>Planned</t>
  </si>
  <si>
    <t>Designated</t>
  </si>
  <si>
    <t>Reserves</t>
  </si>
  <si>
    <t>Undocumented</t>
  </si>
  <si>
    <t>Division Reported Total</t>
  </si>
  <si>
    <t>General Operating Receipts</t>
  </si>
  <si>
    <t>Federal Indirect Cost Receipts</t>
  </si>
  <si>
    <t>Division Name:</t>
  </si>
  <si>
    <t>Finance &amp; Administrative Affairs</t>
  </si>
  <si>
    <t>Division #:</t>
  </si>
  <si>
    <t>Student Affairs</t>
  </si>
  <si>
    <t>Academic Affairs</t>
  </si>
  <si>
    <t>Division Name: Academic Affairs</t>
  </si>
  <si>
    <t>Division Name:  College of Health Sciences</t>
  </si>
  <si>
    <t>Business Admin</t>
  </si>
  <si>
    <t>Education</t>
  </si>
  <si>
    <t>School of Education</t>
  </si>
  <si>
    <t>Engineering</t>
  </si>
  <si>
    <t>College of Engineering and Applied Science</t>
  </si>
  <si>
    <t>Fine Arts</t>
  </si>
  <si>
    <t>Freshwater</t>
  </si>
  <si>
    <t>Freshwater Sciences</t>
  </si>
  <si>
    <t>Office of Research</t>
  </si>
  <si>
    <t>Grad School</t>
  </si>
  <si>
    <t>Graduate School</t>
  </si>
  <si>
    <t>UITS</t>
  </si>
  <si>
    <t>College of Letters &amp; Science</t>
  </si>
  <si>
    <t>Library</t>
  </si>
  <si>
    <t>Libraries</t>
  </si>
  <si>
    <t>Information Studies</t>
  </si>
  <si>
    <t>SOIS</t>
  </si>
  <si>
    <t>Nursing</t>
  </si>
  <si>
    <t>College of Nursing (CON)</t>
  </si>
  <si>
    <t>Public Health</t>
  </si>
  <si>
    <t>Helen Bader School of Social Welfare</t>
  </si>
  <si>
    <t>School of Continuing Education</t>
  </si>
  <si>
    <t>Unitwide - Division 97,98,99</t>
  </si>
  <si>
    <t>Division: SARUP</t>
  </si>
  <si>
    <t xml:space="preserve">Division Name: SARUP   </t>
  </si>
  <si>
    <t>Finance &amp; Admin Affairs</t>
  </si>
  <si>
    <t>03</t>
  </si>
  <si>
    <t xml:space="preserve">Division #: </t>
  </si>
  <si>
    <t>05</t>
  </si>
  <si>
    <t>Health Sciences</t>
  </si>
  <si>
    <t xml:space="preserve">Division #:  </t>
  </si>
  <si>
    <t>Arch &amp; Urban Planning</t>
  </si>
  <si>
    <t>11</t>
  </si>
  <si>
    <t>Lubar School of Business</t>
  </si>
  <si>
    <t>19</t>
  </si>
  <si>
    <t>25</t>
  </si>
  <si>
    <t>35</t>
  </si>
  <si>
    <t>Letters &amp; Science</t>
  </si>
  <si>
    <t>65</t>
  </si>
  <si>
    <t>70</t>
  </si>
  <si>
    <t>86</t>
  </si>
  <si>
    <t>Continuing Education</t>
  </si>
  <si>
    <t>90</t>
  </si>
  <si>
    <t>Unitwide - Division</t>
  </si>
  <si>
    <t>97, 98, 99</t>
  </si>
  <si>
    <t>10</t>
  </si>
  <si>
    <t>17</t>
  </si>
  <si>
    <t>34</t>
  </si>
  <si>
    <t>40</t>
  </si>
  <si>
    <t>48</t>
  </si>
  <si>
    <t>50</t>
  </si>
  <si>
    <t>PR Balances by Level of Commitment</t>
  </si>
  <si>
    <t>(101,109,131,402,403)</t>
  </si>
  <si>
    <t>(189)</t>
  </si>
  <si>
    <t>Academic Student Fees (101, 109, 131, 402, 403)</t>
  </si>
  <si>
    <t>Extension Student Fees (189)</t>
  </si>
  <si>
    <t xml:space="preserve"> Attachment #2 </t>
  </si>
  <si>
    <t xml:space="preserve"> Peck School of the Arts </t>
  </si>
  <si>
    <t xml:space="preserve"> Obligated </t>
  </si>
  <si>
    <t xml:space="preserve"> Planned </t>
  </si>
  <si>
    <t xml:space="preserve"> Designated </t>
  </si>
  <si>
    <t xml:space="preserve"> Reserves </t>
  </si>
  <si>
    <t xml:space="preserve"> Undocumented </t>
  </si>
  <si>
    <t xml:space="preserve"> Division Reported Total </t>
  </si>
  <si>
    <t>12</t>
  </si>
  <si>
    <t>Summary</t>
  </si>
  <si>
    <t>Division Name: Summary</t>
  </si>
  <si>
    <t>All</t>
  </si>
  <si>
    <t>CHECK</t>
  </si>
  <si>
    <t>DIFF</t>
  </si>
  <si>
    <t>01</t>
  </si>
  <si>
    <t>02</t>
  </si>
  <si>
    <t>Difference: Actual compared to Estimate</t>
  </si>
  <si>
    <t>Check</t>
  </si>
  <si>
    <t>*189 Funds are designated for salaries</t>
  </si>
  <si>
    <t>*Plan to spend funds on the development of the Research Commons</t>
  </si>
  <si>
    <t>Note: Excludes B98</t>
  </si>
  <si>
    <t>2016-17 Estimate</t>
  </si>
  <si>
    <t>*B40 (UITS) is reported as part of FAA.</t>
  </si>
  <si>
    <t xml:space="preserve">FY 2016-17 and FY 2017-18 Projected Balances </t>
  </si>
  <si>
    <t>2016-17 Actual</t>
  </si>
  <si>
    <t>2017-18 Estimate</t>
  </si>
  <si>
    <t>2018-19 Projection</t>
  </si>
  <si>
    <t>Change: FY17-187 Est to FY18-19 Projection</t>
  </si>
  <si>
    <t>Change: FY17-18 Est to FY18-19 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</si>
</sst>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[$$-409]* #,##0.00_);_([$$-409]* \(#,##0.00\);_([$$-409]* &quot;-&quot;??_);_(@_)"/>
    <numFmt numFmtId="166" formatCode="_([$$-409]* #,##0_);_([$$-409]* \(#,##0\);_([$$-409]* &quot;-&quot;??_);_(@_)"/>
    <numFmt numFmtId="167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66">
    <xf numFmtId="0" fontId="0" fillId="0" borderId="0" xfId="0"/>
    <xf numFmtId="43" fontId="3" fillId="0" borderId="0" xfId="1" applyFont="1" applyFill="1"/>
    <xf numFmtId="43" fontId="1" fillId="0" borderId="0" xfId="1" applyFont="1" applyFill="1"/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1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6" fillId="0" borderId="0" xfId="0" applyFont="1"/>
    <xf numFmtId="164" fontId="7" fillId="0" borderId="0" xfId="1" applyNumberFormat="1" applyFont="1" applyFill="1"/>
    <xf numFmtId="43" fontId="1" fillId="0" borderId="0" xfId="1" applyFont="1" applyFill="1" applyBorder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0" fillId="0" borderId="2" xfId="0" applyFont="1" applyBorder="1" applyAlignment="1">
      <alignment wrapText="1"/>
    </xf>
    <xf numFmtId="164" fontId="1" fillId="0" borderId="2" xfId="1" applyNumberFormat="1" applyFont="1" applyBorder="1"/>
    <xf numFmtId="0" fontId="2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10" fontId="1" fillId="0" borderId="0" xfId="2" applyNumberFormat="1" applyFont="1"/>
    <xf numFmtId="10" fontId="1" fillId="0" borderId="0" xfId="2" applyNumberFormat="1" applyFont="1" applyBorder="1"/>
    <xf numFmtId="0" fontId="0" fillId="0" borderId="0" xfId="0" applyFont="1"/>
    <xf numFmtId="0" fontId="0" fillId="0" borderId="0" xfId="0" applyFont="1" applyBorder="1"/>
    <xf numFmtId="164" fontId="1" fillId="0" borderId="0" xfId="1" applyNumberFormat="1" applyFont="1"/>
    <xf numFmtId="164" fontId="1" fillId="0" borderId="0" xfId="1" applyNumberFormat="1" applyFont="1" applyBorder="1"/>
    <xf numFmtId="0" fontId="2" fillId="0" borderId="0" xfId="0" applyFont="1" applyBorder="1" applyAlignment="1">
      <alignment wrapText="1"/>
    </xf>
    <xf numFmtId="0" fontId="12" fillId="0" borderId="0" xfId="0" applyFont="1"/>
    <xf numFmtId="10" fontId="12" fillId="0" borderId="0" xfId="0" applyNumberFormat="1" applyFont="1"/>
    <xf numFmtId="164" fontId="9" fillId="0" borderId="0" xfId="0" applyNumberFormat="1" applyFont="1"/>
    <xf numFmtId="164" fontId="7" fillId="0" borderId="0" xfId="1" applyNumberFormat="1" applyFont="1" applyFill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4" fontId="1" fillId="0" borderId="2" xfId="1" applyNumberFormat="1" applyFont="1" applyFill="1" applyBorder="1"/>
    <xf numFmtId="0" fontId="0" fillId="0" borderId="0" xfId="0" applyFont="1" applyFill="1"/>
    <xf numFmtId="0" fontId="0" fillId="0" borderId="0" xfId="0" applyFill="1" applyAlignment="1">
      <alignment horizontal="center" wrapText="1"/>
    </xf>
    <xf numFmtId="0" fontId="0" fillId="0" borderId="1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164" fontId="0" fillId="0" borderId="2" xfId="1" applyNumberFormat="1" applyFont="1" applyBorder="1"/>
    <xf numFmtId="0" fontId="0" fillId="0" borderId="0" xfId="0" applyFill="1"/>
    <xf numFmtId="164" fontId="8" fillId="0" borderId="0" xfId="1" applyNumberFormat="1" applyFont="1" applyFill="1"/>
    <xf numFmtId="164" fontId="1" fillId="0" borderId="0" xfId="1" applyNumberFormat="1" applyFont="1" applyFill="1" applyAlignment="1">
      <alignment horizontal="center"/>
    </xf>
    <xf numFmtId="0" fontId="10" fillId="0" borderId="0" xfId="0" quotePrefix="1" applyFont="1"/>
    <xf numFmtId="0" fontId="4" fillId="0" borderId="0" xfId="0" applyFont="1" applyFill="1"/>
    <xf numFmtId="0" fontId="9" fillId="0" borderId="0" xfId="0" applyFont="1" applyFill="1"/>
    <xf numFmtId="0" fontId="0" fillId="0" borderId="0" xfId="0" applyFont="1" applyFill="1" applyBorder="1"/>
    <xf numFmtId="0" fontId="6" fillId="0" borderId="0" xfId="0" applyFont="1" applyFill="1"/>
    <xf numFmtId="0" fontId="9" fillId="0" borderId="0" xfId="0" applyFont="1" applyFill="1" applyBorder="1"/>
    <xf numFmtId="0" fontId="10" fillId="0" borderId="0" xfId="0" applyFont="1" applyFill="1"/>
    <xf numFmtId="0" fontId="11" fillId="0" borderId="0" xfId="0" applyFont="1" applyFill="1" applyAlignment="1">
      <alignment horizontal="right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0" fontId="1" fillId="0" borderId="0" xfId="2" applyNumberFormat="1" applyFont="1" applyFill="1"/>
    <xf numFmtId="10" fontId="1" fillId="0" borderId="0" xfId="2" applyNumberFormat="1" applyFont="1" applyFill="1" applyBorder="1"/>
    <xf numFmtId="164" fontId="1" fillId="0" borderId="0" xfId="1" applyNumberFormat="1" applyFont="1" applyFill="1"/>
    <xf numFmtId="164" fontId="1" fillId="0" borderId="0" xfId="1" applyNumberFormat="1" applyFont="1" applyFill="1" applyBorder="1"/>
    <xf numFmtId="0" fontId="10" fillId="0" borderId="0" xfId="0" applyFont="1" applyAlignment="1">
      <alignment horizontal="left"/>
    </xf>
    <xf numFmtId="0" fontId="5" fillId="0" borderId="0" xfId="0" applyFont="1" applyFill="1" applyAlignment="1">
      <alignment wrapText="1"/>
    </xf>
    <xf numFmtId="0" fontId="10" fillId="0" borderId="0" xfId="0" quotePrefix="1" applyFont="1" applyFill="1"/>
    <xf numFmtId="164" fontId="0" fillId="0" borderId="0" xfId="1" applyNumberFormat="1" applyFont="1" applyBorder="1"/>
    <xf numFmtId="164" fontId="1" fillId="0" borderId="2" xfId="2" applyNumberFormat="1" applyFont="1" applyBorder="1"/>
    <xf numFmtId="0" fontId="0" fillId="0" borderId="0" xfId="0" applyAlignment="1">
      <alignment horizontal="center" wrapText="1"/>
    </xf>
    <xf numFmtId="164" fontId="0" fillId="0" borderId="0" xfId="1" applyNumberFormat="1" applyFont="1"/>
    <xf numFmtId="164" fontId="0" fillId="0" borderId="0" xfId="1" applyNumberFormat="1" applyFont="1" applyFill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center"/>
    </xf>
    <xf numFmtId="43" fontId="0" fillId="0" borderId="0" xfId="1" applyFont="1" applyFill="1"/>
    <xf numFmtId="164" fontId="0" fillId="0" borderId="0" xfId="0" applyNumberFormat="1" applyFont="1" applyBorder="1"/>
    <xf numFmtId="0" fontId="13" fillId="2" borderId="1" xfId="0" applyFont="1" applyFill="1" applyBorder="1" applyAlignment="1">
      <alignment horizontal="right"/>
    </xf>
    <xf numFmtId="37" fontId="14" fillId="0" borderId="0" xfId="1" applyNumberFormat="1" applyFont="1"/>
    <xf numFmtId="37" fontId="14" fillId="0" borderId="0" xfId="0" applyNumberFormat="1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wrapText="1"/>
    </xf>
    <xf numFmtId="164" fontId="1" fillId="3" borderId="2" xfId="1" applyNumberFormat="1" applyFont="1" applyFill="1" applyBorder="1"/>
    <xf numFmtId="0" fontId="2" fillId="3" borderId="2" xfId="0" applyFont="1" applyFill="1" applyBorder="1" applyAlignment="1">
      <alignment wrapText="1"/>
    </xf>
    <xf numFmtId="164" fontId="1" fillId="3" borderId="2" xfId="2" applyNumberFormat="1" applyFont="1" applyFill="1" applyBorder="1"/>
    <xf numFmtId="0" fontId="2" fillId="3" borderId="0" xfId="0" applyFont="1" applyFill="1" applyAlignment="1">
      <alignment horizontal="center" wrapText="1"/>
    </xf>
    <xf numFmtId="0" fontId="2" fillId="3" borderId="1" xfId="0" quotePrefix="1" applyFont="1" applyFill="1" applyBorder="1" applyAlignment="1">
      <alignment horizontal="center"/>
    </xf>
    <xf numFmtId="0" fontId="2" fillId="3" borderId="0" xfId="0" quotePrefix="1" applyFont="1" applyFill="1" applyBorder="1" applyAlignment="1">
      <alignment horizontal="center"/>
    </xf>
    <xf numFmtId="164" fontId="15" fillId="3" borderId="0" xfId="1" applyNumberFormat="1" applyFont="1" applyFill="1"/>
    <xf numFmtId="164" fontId="9" fillId="0" borderId="0" xfId="1" applyNumberFormat="1" applyFont="1"/>
    <xf numFmtId="165" fontId="9" fillId="0" borderId="0" xfId="1" applyNumberFormat="1" applyFont="1"/>
    <xf numFmtId="165" fontId="11" fillId="0" borderId="0" xfId="1" applyNumberFormat="1" applyFont="1" applyAlignment="1">
      <alignment horizontal="right"/>
    </xf>
    <xf numFmtId="166" fontId="9" fillId="0" borderId="0" xfId="1" applyNumberFormat="1" applyFont="1"/>
    <xf numFmtId="0" fontId="9" fillId="0" borderId="0" xfId="0" applyFont="1" applyAlignment="1">
      <alignment horizontal="left" indent="2"/>
    </xf>
    <xf numFmtId="0" fontId="9" fillId="0" borderId="0" xfId="0" applyFont="1" applyAlignment="1">
      <alignment wrapText="1"/>
    </xf>
    <xf numFmtId="164" fontId="0" fillId="0" borderId="2" xfId="1" applyNumberFormat="1" applyFont="1" applyFill="1" applyBorder="1"/>
    <xf numFmtId="164" fontId="0" fillId="0" borderId="2" xfId="2" applyNumberFormat="1" applyFont="1" applyBorder="1"/>
    <xf numFmtId="41" fontId="1" fillId="0" borderId="2" xfId="1" applyNumberFormat="1" applyFont="1" applyBorder="1"/>
    <xf numFmtId="0" fontId="17" fillId="0" borderId="0" xfId="0" applyFont="1"/>
    <xf numFmtId="0" fontId="14" fillId="0" borderId="0" xfId="0" applyFont="1" applyFill="1"/>
    <xf numFmtId="0" fontId="2" fillId="0" borderId="2" xfId="0" applyFont="1" applyFill="1" applyBorder="1" applyAlignment="1">
      <alignment wrapText="1"/>
    </xf>
    <xf numFmtId="164" fontId="1" fillId="0" borderId="2" xfId="2" applyNumberFormat="1" applyFont="1" applyFill="1" applyBorder="1"/>
    <xf numFmtId="0" fontId="16" fillId="0" borderId="0" xfId="0" applyFont="1" applyFill="1"/>
    <xf numFmtId="10" fontId="12" fillId="0" borderId="0" xfId="0" applyNumberFormat="1" applyFont="1" applyFill="1"/>
    <xf numFmtId="0" fontId="9" fillId="0" borderId="0" xfId="0" applyNumberFormat="1" applyFont="1"/>
    <xf numFmtId="0" fontId="2" fillId="0" borderId="0" xfId="0" applyFont="1" applyAlignment="1">
      <alignment horizontal="right"/>
    </xf>
    <xf numFmtId="41" fontId="0" fillId="0" borderId="2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41" fontId="0" fillId="0" borderId="0" xfId="0" applyNumberFormat="1" applyFont="1"/>
    <xf numFmtId="9" fontId="1" fillId="0" borderId="2" xfId="2" applyFont="1" applyBorder="1"/>
    <xf numFmtId="41" fontId="0" fillId="0" borderId="0" xfId="0" applyNumberForma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3" fontId="9" fillId="0" borderId="0" xfId="0" applyNumberFormat="1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0" fillId="0" borderId="2" xfId="2" applyNumberFormat="1" applyFont="1" applyFill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0" fillId="0" borderId="0" xfId="1" applyNumberFormat="1" applyFont="1" applyFill="1" applyBorder="1"/>
    <xf numFmtId="0" fontId="2" fillId="0" borderId="0" xfId="0" applyFont="1" applyBorder="1" applyAlignment="1">
      <alignment horizontal="center" wrapText="1"/>
    </xf>
    <xf numFmtId="0" fontId="0" fillId="0" borderId="0" xfId="0"/>
    <xf numFmtId="43" fontId="3" fillId="0" borderId="0" xfId="1" applyFont="1" applyFill="1"/>
    <xf numFmtId="0" fontId="4" fillId="0" borderId="0" xfId="0" applyFont="1"/>
    <xf numFmtId="0" fontId="10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164" fontId="1" fillId="0" borderId="2" xfId="1" applyNumberFormat="1" applyFont="1" applyBorder="1"/>
    <xf numFmtId="0" fontId="2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10" fontId="1" fillId="0" borderId="0" xfId="2" applyNumberFormat="1" applyFont="1"/>
    <xf numFmtId="10" fontId="1" fillId="0" borderId="0" xfId="2" applyNumberFormat="1" applyFont="1" applyBorder="1"/>
    <xf numFmtId="0" fontId="0" fillId="0" borderId="0" xfId="0" applyFont="1"/>
    <xf numFmtId="0" fontId="0" fillId="0" borderId="0" xfId="0" applyFont="1" applyBorder="1"/>
    <xf numFmtId="164" fontId="1" fillId="0" borderId="0" xfId="1" applyNumberFormat="1" applyFont="1" applyBorder="1"/>
    <xf numFmtId="0" fontId="2" fillId="0" borderId="0" xfId="0" applyFont="1" applyBorder="1" applyAlignment="1">
      <alignment wrapText="1"/>
    </xf>
    <xf numFmtId="164" fontId="1" fillId="0" borderId="2" xfId="1" applyNumberFormat="1" applyFont="1" applyFill="1" applyBorder="1"/>
    <xf numFmtId="164" fontId="0" fillId="0" borderId="2" xfId="1" applyNumberFormat="1" applyFont="1" applyBorder="1"/>
    <xf numFmtId="164" fontId="1" fillId="0" borderId="2" xfId="2" applyNumberFormat="1" applyFont="1" applyBorder="1"/>
    <xf numFmtId="164" fontId="0" fillId="0" borderId="2" xfId="1" applyNumberFormat="1" applyFont="1" applyFill="1" applyBorder="1"/>
    <xf numFmtId="164" fontId="0" fillId="0" borderId="2" xfId="2" applyNumberFormat="1" applyFont="1" applyBorder="1"/>
    <xf numFmtId="0" fontId="10" fillId="0" borderId="0" xfId="0" quotePrefix="1" applyNumberFormat="1" applyFont="1"/>
    <xf numFmtId="0" fontId="2" fillId="0" borderId="0" xfId="0" applyFont="1" applyBorder="1" applyAlignment="1">
      <alignment horizontal="center" wrapText="1"/>
    </xf>
    <xf numFmtId="0" fontId="9" fillId="0" borderId="0" xfId="0" quotePrefix="1" applyFont="1" applyFill="1"/>
    <xf numFmtId="43" fontId="1" fillId="0" borderId="0" xfId="1" applyFont="1" applyAlignment="1">
      <alignment horizontal="center"/>
    </xf>
    <xf numFmtId="43" fontId="0" fillId="0" borderId="0" xfId="1" applyFont="1"/>
    <xf numFmtId="43" fontId="1" fillId="0" borderId="0" xfId="1" applyFont="1" applyFill="1" applyAlignment="1">
      <alignment horizontal="center"/>
    </xf>
    <xf numFmtId="164" fontId="9" fillId="0" borderId="0" xfId="1" applyNumberFormat="1" applyFont="1" applyFill="1"/>
    <xf numFmtId="0" fontId="16" fillId="0" borderId="0" xfId="0" applyFont="1"/>
    <xf numFmtId="0" fontId="18" fillId="0" borderId="0" xfId="0" applyFont="1"/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3" xfId="0" applyFont="1" applyBorder="1" applyAlignment="1">
      <alignment horizontal="left" vertical="top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A/BFS/BP/5%20Annual%20Operating%20Budget/2016-17/PR%20Balance%20Reports/Received%20from%20Divisions/B70_PR%20Balance%20Reporting_Libraries_16-17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Balances Summary"/>
      <sheetName val="Categorized Summary"/>
      <sheetName val="01-Total Balances"/>
      <sheetName val="01-Categorized Balances"/>
      <sheetName val="02-Total Balances"/>
      <sheetName val="02-Categorized Balances"/>
      <sheetName val="03-Total Balances"/>
      <sheetName val="03-Categorized Balances"/>
      <sheetName val="05-Total Balances"/>
      <sheetName val="05-Categorized Balances"/>
      <sheetName val="10-Total Balances"/>
      <sheetName val="10-Categorized Balances"/>
      <sheetName val="11-Total Balances"/>
      <sheetName val="11-Categorized Balances"/>
      <sheetName val="12-Total Balances"/>
      <sheetName val="12-Categorized Balances"/>
      <sheetName val="17-Total Balances"/>
      <sheetName val="17-Categorized Balances"/>
      <sheetName val="19-Total Balances"/>
      <sheetName val="19-Categorized Balances"/>
      <sheetName val="21-Total Balances"/>
      <sheetName val="21-Categorized Balances"/>
      <sheetName val="25-Total Balances"/>
      <sheetName val="25-Categorized Balances"/>
      <sheetName val="34-Total Balances"/>
      <sheetName val="34-Categorized Balances"/>
      <sheetName val="35-Total Balances"/>
      <sheetName val="35-Categorized Balances"/>
      <sheetName val="40-Total Balances"/>
      <sheetName val="40-Categorized Balances"/>
      <sheetName val="48-Total Balances"/>
      <sheetName val="48-Categorized Balances"/>
      <sheetName val="50-Total Balances"/>
      <sheetName val="50-Categorized Balances"/>
      <sheetName val="51-Total Balances"/>
      <sheetName val="51-Categorized Balances"/>
      <sheetName val="65-Total Balances"/>
      <sheetName val="65-Categorized Balances"/>
      <sheetName val="70-Total Balances"/>
      <sheetName val="70-Categorized Balances"/>
      <sheetName val="86-Total Balances"/>
      <sheetName val="86-Categorized Balances"/>
      <sheetName val="90-Total Balances"/>
      <sheetName val="90-Categorized Balances"/>
      <sheetName val="98-Total Balances"/>
      <sheetName val="98-Categorized Balance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PR Balances by Level of Commitment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4"/>
  <sheetViews>
    <sheetView tabSelected="1" workbookViewId="0">
      <selection activeCell="B10" sqref="B10"/>
    </sheetView>
  </sheetViews>
  <sheetFormatPr defaultColWidth="9.1796875" defaultRowHeight="14.5" x14ac:dyDescent="0.35"/>
  <cols>
    <col min="1" max="1" width="27.1796875" style="2" customWidth="1"/>
    <col min="2" max="7" width="19.54296875" style="2" customWidth="1"/>
    <col min="8" max="8" width="14.453125" style="59" bestFit="1" customWidth="1"/>
    <col min="9" max="9" width="14" style="2" customWidth="1"/>
    <col min="10" max="16384" width="9.1796875" style="2"/>
  </cols>
  <sheetData>
    <row r="1" spans="1:9" ht="15.5" x14ac:dyDescent="0.35">
      <c r="A1" s="1" t="s">
        <v>0</v>
      </c>
    </row>
    <row r="2" spans="1:9" ht="15.5" x14ac:dyDescent="0.35">
      <c r="A2" s="3" t="s">
        <v>109</v>
      </c>
      <c r="B2"/>
      <c r="C2"/>
      <c r="D2"/>
      <c r="E2"/>
      <c r="F2"/>
      <c r="G2"/>
    </row>
    <row r="3" spans="1:9" ht="15.5" x14ac:dyDescent="0.35">
      <c r="A3" s="3"/>
      <c r="B3"/>
      <c r="C3"/>
      <c r="D3"/>
      <c r="E3"/>
      <c r="F3"/>
      <c r="G3" s="44"/>
    </row>
    <row r="4" spans="1:9" ht="15.5" x14ac:dyDescent="0.35">
      <c r="A4" s="3" t="s">
        <v>1</v>
      </c>
      <c r="B4" s="3" t="s">
        <v>95</v>
      </c>
      <c r="C4" s="3"/>
      <c r="D4"/>
      <c r="E4"/>
      <c r="F4"/>
      <c r="G4" s="44"/>
    </row>
    <row r="5" spans="1:9" ht="15.5" x14ac:dyDescent="0.35">
      <c r="A5" s="3"/>
      <c r="B5" s="3"/>
      <c r="C5" s="3"/>
      <c r="D5"/>
      <c r="E5"/>
      <c r="F5"/>
      <c r="G5" s="44"/>
    </row>
    <row r="6" spans="1:9" ht="15.5" x14ac:dyDescent="0.35">
      <c r="A6" s="3"/>
      <c r="B6" s="3"/>
      <c r="C6" s="3"/>
      <c r="D6"/>
      <c r="E6"/>
      <c r="F6"/>
      <c r="G6" s="44"/>
    </row>
    <row r="7" spans="1:9" ht="37" x14ac:dyDescent="0.45">
      <c r="A7" s="4" t="s">
        <v>3</v>
      </c>
      <c r="B7" s="163" t="s">
        <v>4</v>
      </c>
      <c r="C7" s="163"/>
      <c r="D7" s="66" t="s">
        <v>5</v>
      </c>
      <c r="E7" s="66" t="s">
        <v>6</v>
      </c>
      <c r="F7" s="66" t="s">
        <v>7</v>
      </c>
      <c r="G7" s="83" t="s">
        <v>8</v>
      </c>
    </row>
    <row r="8" spans="1:9" x14ac:dyDescent="0.3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84"/>
    </row>
    <row r="9" spans="1:9" x14ac:dyDescent="0.35">
      <c r="A9"/>
      <c r="B9" s="7"/>
      <c r="C9" s="7"/>
      <c r="D9" s="7"/>
      <c r="E9" s="7"/>
      <c r="F9" s="7"/>
      <c r="G9" s="85"/>
    </row>
    <row r="10" spans="1:9" ht="15.5" x14ac:dyDescent="0.35">
      <c r="A10" s="8" t="s">
        <v>110</v>
      </c>
      <c r="B10" s="9">
        <f>'Categorized Summary'!G14</f>
        <v>5220411.9999999972</v>
      </c>
      <c r="C10" s="9">
        <f>'Categorized Summary'!G21</f>
        <v>2230496</v>
      </c>
      <c r="D10" s="9">
        <f>'Categorized Summary'!G28</f>
        <v>26262359</v>
      </c>
      <c r="E10" s="9">
        <f>'Categorized Summary'!G35</f>
        <v>4687258</v>
      </c>
      <c r="F10" s="9">
        <f>'Categorized Summary'!G42</f>
        <v>3898884</v>
      </c>
      <c r="G10" s="86">
        <f>SUM(B10:F10)</f>
        <v>42299409</v>
      </c>
    </row>
    <row r="11" spans="1:9" ht="15.5" x14ac:dyDescent="0.35">
      <c r="A11" s="8" t="s">
        <v>111</v>
      </c>
      <c r="B11" s="9">
        <f>'Categorized Summary'!G15</f>
        <v>0</v>
      </c>
      <c r="C11" s="9">
        <f>'Categorized Summary'!G22</f>
        <v>0</v>
      </c>
      <c r="D11" s="9">
        <f>'Categorized Summary'!G29</f>
        <v>0</v>
      </c>
      <c r="E11" s="9">
        <f>'Categorized Summary'!G36</f>
        <v>0</v>
      </c>
      <c r="F11" s="9">
        <f>'Categorized Summary'!G43</f>
        <v>0</v>
      </c>
      <c r="G11" s="86">
        <f>SUM(B11:F11)</f>
        <v>0</v>
      </c>
      <c r="I11" s="59"/>
    </row>
    <row r="12" spans="1:9" ht="15.5" x14ac:dyDescent="0.35">
      <c r="A12" s="8" t="s">
        <v>112</v>
      </c>
      <c r="B12" s="9">
        <f>'Categorized Summary'!G16</f>
        <v>0</v>
      </c>
      <c r="C12" s="9">
        <f>'Categorized Summary'!G23</f>
        <v>0</v>
      </c>
      <c r="D12" s="9">
        <f>'Categorized Summary'!G30</f>
        <v>0</v>
      </c>
      <c r="E12" s="9">
        <f>'Categorized Summary'!G37</f>
        <v>0</v>
      </c>
      <c r="F12" s="9">
        <f>'Categorized Summary'!G44</f>
        <v>0</v>
      </c>
      <c r="G12" s="86">
        <f>SUM(B12:F12)</f>
        <v>0</v>
      </c>
      <c r="I12" s="59"/>
    </row>
    <row r="13" spans="1:9" x14ac:dyDescent="0.35">
      <c r="A13"/>
      <c r="B13"/>
      <c r="C13"/>
      <c r="D13"/>
      <c r="E13"/>
      <c r="F13"/>
      <c r="G13" s="44"/>
    </row>
    <row r="14" spans="1:9" x14ac:dyDescent="0.35">
      <c r="F14"/>
    </row>
  </sheetData>
  <mergeCells count="1">
    <mergeCell ref="B7:C7"/>
  </mergeCells>
  <pageMargins left="0.45" right="0.45" top="0.5" bottom="0.5" header="0.3" footer="0.3"/>
  <pageSetup scale="86" orientation="landscape" cellComments="atEnd" r:id="rId1"/>
  <ignoredErrors>
    <ignoredError sqref="G8:J9 B8:F17 G13:J17 H10:J10 H11:J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G14" sqref="G14"/>
    </sheetView>
  </sheetViews>
  <sheetFormatPr defaultColWidth="13.453125" defaultRowHeight="13" x14ac:dyDescent="0.3"/>
  <cols>
    <col min="1" max="1" width="20" style="11" customWidth="1"/>
    <col min="2" max="4" width="13.453125" style="11" customWidth="1"/>
    <col min="5" max="5" width="13.54296875" style="11" customWidth="1"/>
    <col min="6" max="6" width="15.1796875" style="11" customWidth="1"/>
    <col min="7" max="7" width="15.453125" style="12" customWidth="1"/>
    <col min="8" max="8" width="16.54296875" style="11" customWidth="1"/>
    <col min="9" max="9" width="10.81640625" style="105" customWidth="1"/>
    <col min="10" max="10" width="10.54296875" style="11" bestFit="1" customWidth="1"/>
    <col min="11" max="252" width="9.1796875" style="11" customWidth="1"/>
    <col min="253" max="253" width="5.1796875" style="11" customWidth="1"/>
    <col min="254" max="254" width="17.1796875" style="11" customWidth="1"/>
    <col min="255" max="255" width="4.453125" style="11" customWidth="1"/>
    <col min="256" max="256" width="13.453125" style="11"/>
    <col min="257" max="257" width="20" style="11" customWidth="1"/>
    <col min="258" max="260" width="13.453125" style="11" customWidth="1"/>
    <col min="261" max="261" width="13.54296875" style="11" customWidth="1"/>
    <col min="262" max="262" width="15.1796875" style="11" customWidth="1"/>
    <col min="263" max="263" width="15.453125" style="11" customWidth="1"/>
    <col min="264" max="508" width="9.1796875" style="11" customWidth="1"/>
    <col min="509" max="509" width="5.1796875" style="11" customWidth="1"/>
    <col min="510" max="510" width="17.1796875" style="11" customWidth="1"/>
    <col min="511" max="511" width="4.453125" style="11" customWidth="1"/>
    <col min="512" max="512" width="13.453125" style="11"/>
    <col min="513" max="513" width="20" style="11" customWidth="1"/>
    <col min="514" max="516" width="13.453125" style="11" customWidth="1"/>
    <col min="517" max="517" width="13.54296875" style="11" customWidth="1"/>
    <col min="518" max="518" width="15.1796875" style="11" customWidth="1"/>
    <col min="519" max="519" width="15.453125" style="11" customWidth="1"/>
    <col min="520" max="764" width="9.1796875" style="11" customWidth="1"/>
    <col min="765" max="765" width="5.1796875" style="11" customWidth="1"/>
    <col min="766" max="766" width="17.1796875" style="11" customWidth="1"/>
    <col min="767" max="767" width="4.453125" style="11" customWidth="1"/>
    <col min="768" max="768" width="13.453125" style="11"/>
    <col min="769" max="769" width="20" style="11" customWidth="1"/>
    <col min="770" max="772" width="13.453125" style="11" customWidth="1"/>
    <col min="773" max="773" width="13.54296875" style="11" customWidth="1"/>
    <col min="774" max="774" width="15.1796875" style="11" customWidth="1"/>
    <col min="775" max="775" width="15.453125" style="11" customWidth="1"/>
    <col min="776" max="1020" width="9.1796875" style="11" customWidth="1"/>
    <col min="1021" max="1021" width="5.1796875" style="11" customWidth="1"/>
    <col min="1022" max="1022" width="17.1796875" style="11" customWidth="1"/>
    <col min="1023" max="1023" width="4.453125" style="11" customWidth="1"/>
    <col min="1024" max="1024" width="13.453125" style="11"/>
    <col min="1025" max="1025" width="20" style="11" customWidth="1"/>
    <col min="1026" max="1028" width="13.453125" style="11" customWidth="1"/>
    <col min="1029" max="1029" width="13.54296875" style="11" customWidth="1"/>
    <col min="1030" max="1030" width="15.1796875" style="11" customWidth="1"/>
    <col min="1031" max="1031" width="15.453125" style="11" customWidth="1"/>
    <col min="1032" max="1276" width="9.1796875" style="11" customWidth="1"/>
    <col min="1277" max="1277" width="5.1796875" style="11" customWidth="1"/>
    <col min="1278" max="1278" width="17.1796875" style="11" customWidth="1"/>
    <col min="1279" max="1279" width="4.453125" style="11" customWidth="1"/>
    <col min="1280" max="1280" width="13.453125" style="11"/>
    <col min="1281" max="1281" width="20" style="11" customWidth="1"/>
    <col min="1282" max="1284" width="13.453125" style="11" customWidth="1"/>
    <col min="1285" max="1285" width="13.54296875" style="11" customWidth="1"/>
    <col min="1286" max="1286" width="15.1796875" style="11" customWidth="1"/>
    <col min="1287" max="1287" width="15.453125" style="11" customWidth="1"/>
    <col min="1288" max="1532" width="9.1796875" style="11" customWidth="1"/>
    <col min="1533" max="1533" width="5.1796875" style="11" customWidth="1"/>
    <col min="1534" max="1534" width="17.1796875" style="11" customWidth="1"/>
    <col min="1535" max="1535" width="4.453125" style="11" customWidth="1"/>
    <col min="1536" max="1536" width="13.453125" style="11"/>
    <col min="1537" max="1537" width="20" style="11" customWidth="1"/>
    <col min="1538" max="1540" width="13.453125" style="11" customWidth="1"/>
    <col min="1541" max="1541" width="13.54296875" style="11" customWidth="1"/>
    <col min="1542" max="1542" width="15.1796875" style="11" customWidth="1"/>
    <col min="1543" max="1543" width="15.453125" style="11" customWidth="1"/>
    <col min="1544" max="1788" width="9.1796875" style="11" customWidth="1"/>
    <col min="1789" max="1789" width="5.1796875" style="11" customWidth="1"/>
    <col min="1790" max="1790" width="17.1796875" style="11" customWidth="1"/>
    <col min="1791" max="1791" width="4.453125" style="11" customWidth="1"/>
    <col min="1792" max="1792" width="13.453125" style="11"/>
    <col min="1793" max="1793" width="20" style="11" customWidth="1"/>
    <col min="1794" max="1796" width="13.453125" style="11" customWidth="1"/>
    <col min="1797" max="1797" width="13.54296875" style="11" customWidth="1"/>
    <col min="1798" max="1798" width="15.1796875" style="11" customWidth="1"/>
    <col min="1799" max="1799" width="15.453125" style="11" customWidth="1"/>
    <col min="1800" max="2044" width="9.1796875" style="11" customWidth="1"/>
    <col min="2045" max="2045" width="5.1796875" style="11" customWidth="1"/>
    <col min="2046" max="2046" width="17.1796875" style="11" customWidth="1"/>
    <col min="2047" max="2047" width="4.453125" style="11" customWidth="1"/>
    <col min="2048" max="2048" width="13.453125" style="11"/>
    <col min="2049" max="2049" width="20" style="11" customWidth="1"/>
    <col min="2050" max="2052" width="13.453125" style="11" customWidth="1"/>
    <col min="2053" max="2053" width="13.54296875" style="11" customWidth="1"/>
    <col min="2054" max="2054" width="15.1796875" style="11" customWidth="1"/>
    <col min="2055" max="2055" width="15.453125" style="11" customWidth="1"/>
    <col min="2056" max="2300" width="9.1796875" style="11" customWidth="1"/>
    <col min="2301" max="2301" width="5.1796875" style="11" customWidth="1"/>
    <col min="2302" max="2302" width="17.1796875" style="11" customWidth="1"/>
    <col min="2303" max="2303" width="4.453125" style="11" customWidth="1"/>
    <col min="2304" max="2304" width="13.453125" style="11"/>
    <col min="2305" max="2305" width="20" style="11" customWidth="1"/>
    <col min="2306" max="2308" width="13.453125" style="11" customWidth="1"/>
    <col min="2309" max="2309" width="13.54296875" style="11" customWidth="1"/>
    <col min="2310" max="2310" width="15.1796875" style="11" customWidth="1"/>
    <col min="2311" max="2311" width="15.453125" style="11" customWidth="1"/>
    <col min="2312" max="2556" width="9.1796875" style="11" customWidth="1"/>
    <col min="2557" max="2557" width="5.1796875" style="11" customWidth="1"/>
    <col min="2558" max="2558" width="17.1796875" style="11" customWidth="1"/>
    <col min="2559" max="2559" width="4.453125" style="11" customWidth="1"/>
    <col min="2560" max="2560" width="13.453125" style="11"/>
    <col min="2561" max="2561" width="20" style="11" customWidth="1"/>
    <col min="2562" max="2564" width="13.453125" style="11" customWidth="1"/>
    <col min="2565" max="2565" width="13.54296875" style="11" customWidth="1"/>
    <col min="2566" max="2566" width="15.1796875" style="11" customWidth="1"/>
    <col min="2567" max="2567" width="15.453125" style="11" customWidth="1"/>
    <col min="2568" max="2812" width="9.1796875" style="11" customWidth="1"/>
    <col min="2813" max="2813" width="5.1796875" style="11" customWidth="1"/>
    <col min="2814" max="2814" width="17.1796875" style="11" customWidth="1"/>
    <col min="2815" max="2815" width="4.453125" style="11" customWidth="1"/>
    <col min="2816" max="2816" width="13.453125" style="11"/>
    <col min="2817" max="2817" width="20" style="11" customWidth="1"/>
    <col min="2818" max="2820" width="13.453125" style="11" customWidth="1"/>
    <col min="2821" max="2821" width="13.54296875" style="11" customWidth="1"/>
    <col min="2822" max="2822" width="15.1796875" style="11" customWidth="1"/>
    <col min="2823" max="2823" width="15.453125" style="11" customWidth="1"/>
    <col min="2824" max="3068" width="9.1796875" style="11" customWidth="1"/>
    <col min="3069" max="3069" width="5.1796875" style="11" customWidth="1"/>
    <col min="3070" max="3070" width="17.1796875" style="11" customWidth="1"/>
    <col min="3071" max="3071" width="4.453125" style="11" customWidth="1"/>
    <col min="3072" max="3072" width="13.453125" style="11"/>
    <col min="3073" max="3073" width="20" style="11" customWidth="1"/>
    <col min="3074" max="3076" width="13.453125" style="11" customWidth="1"/>
    <col min="3077" max="3077" width="13.54296875" style="11" customWidth="1"/>
    <col min="3078" max="3078" width="15.1796875" style="11" customWidth="1"/>
    <col min="3079" max="3079" width="15.453125" style="11" customWidth="1"/>
    <col min="3080" max="3324" width="9.1796875" style="11" customWidth="1"/>
    <col min="3325" max="3325" width="5.1796875" style="11" customWidth="1"/>
    <col min="3326" max="3326" width="17.1796875" style="11" customWidth="1"/>
    <col min="3327" max="3327" width="4.453125" style="11" customWidth="1"/>
    <col min="3328" max="3328" width="13.453125" style="11"/>
    <col min="3329" max="3329" width="20" style="11" customWidth="1"/>
    <col min="3330" max="3332" width="13.453125" style="11" customWidth="1"/>
    <col min="3333" max="3333" width="13.54296875" style="11" customWidth="1"/>
    <col min="3334" max="3334" width="15.1796875" style="11" customWidth="1"/>
    <col min="3335" max="3335" width="15.453125" style="11" customWidth="1"/>
    <col min="3336" max="3580" width="9.1796875" style="11" customWidth="1"/>
    <col min="3581" max="3581" width="5.1796875" style="11" customWidth="1"/>
    <col min="3582" max="3582" width="17.1796875" style="11" customWidth="1"/>
    <col min="3583" max="3583" width="4.453125" style="11" customWidth="1"/>
    <col min="3584" max="3584" width="13.453125" style="11"/>
    <col min="3585" max="3585" width="20" style="11" customWidth="1"/>
    <col min="3586" max="3588" width="13.453125" style="11" customWidth="1"/>
    <col min="3589" max="3589" width="13.54296875" style="11" customWidth="1"/>
    <col min="3590" max="3590" width="15.1796875" style="11" customWidth="1"/>
    <col min="3591" max="3591" width="15.453125" style="11" customWidth="1"/>
    <col min="3592" max="3836" width="9.1796875" style="11" customWidth="1"/>
    <col min="3837" max="3837" width="5.1796875" style="11" customWidth="1"/>
    <col min="3838" max="3838" width="17.1796875" style="11" customWidth="1"/>
    <col min="3839" max="3839" width="4.453125" style="11" customWidth="1"/>
    <col min="3840" max="3840" width="13.453125" style="11"/>
    <col min="3841" max="3841" width="20" style="11" customWidth="1"/>
    <col min="3842" max="3844" width="13.453125" style="11" customWidth="1"/>
    <col min="3845" max="3845" width="13.54296875" style="11" customWidth="1"/>
    <col min="3846" max="3846" width="15.1796875" style="11" customWidth="1"/>
    <col min="3847" max="3847" width="15.453125" style="11" customWidth="1"/>
    <col min="3848" max="4092" width="9.1796875" style="11" customWidth="1"/>
    <col min="4093" max="4093" width="5.1796875" style="11" customWidth="1"/>
    <col min="4094" max="4094" width="17.1796875" style="11" customWidth="1"/>
    <col min="4095" max="4095" width="4.453125" style="11" customWidth="1"/>
    <col min="4096" max="4096" width="13.453125" style="11"/>
    <col min="4097" max="4097" width="20" style="11" customWidth="1"/>
    <col min="4098" max="4100" width="13.453125" style="11" customWidth="1"/>
    <col min="4101" max="4101" width="13.54296875" style="11" customWidth="1"/>
    <col min="4102" max="4102" width="15.1796875" style="11" customWidth="1"/>
    <col min="4103" max="4103" width="15.453125" style="11" customWidth="1"/>
    <col min="4104" max="4348" width="9.1796875" style="11" customWidth="1"/>
    <col min="4349" max="4349" width="5.1796875" style="11" customWidth="1"/>
    <col min="4350" max="4350" width="17.1796875" style="11" customWidth="1"/>
    <col min="4351" max="4351" width="4.453125" style="11" customWidth="1"/>
    <col min="4352" max="4352" width="13.453125" style="11"/>
    <col min="4353" max="4353" width="20" style="11" customWidth="1"/>
    <col min="4354" max="4356" width="13.453125" style="11" customWidth="1"/>
    <col min="4357" max="4357" width="13.54296875" style="11" customWidth="1"/>
    <col min="4358" max="4358" width="15.1796875" style="11" customWidth="1"/>
    <col min="4359" max="4359" width="15.453125" style="11" customWidth="1"/>
    <col min="4360" max="4604" width="9.1796875" style="11" customWidth="1"/>
    <col min="4605" max="4605" width="5.1796875" style="11" customWidth="1"/>
    <col min="4606" max="4606" width="17.1796875" style="11" customWidth="1"/>
    <col min="4607" max="4607" width="4.453125" style="11" customWidth="1"/>
    <col min="4608" max="4608" width="13.453125" style="11"/>
    <col min="4609" max="4609" width="20" style="11" customWidth="1"/>
    <col min="4610" max="4612" width="13.453125" style="11" customWidth="1"/>
    <col min="4613" max="4613" width="13.54296875" style="11" customWidth="1"/>
    <col min="4614" max="4614" width="15.1796875" style="11" customWidth="1"/>
    <col min="4615" max="4615" width="15.453125" style="11" customWidth="1"/>
    <col min="4616" max="4860" width="9.1796875" style="11" customWidth="1"/>
    <col min="4861" max="4861" width="5.1796875" style="11" customWidth="1"/>
    <col min="4862" max="4862" width="17.1796875" style="11" customWidth="1"/>
    <col min="4863" max="4863" width="4.453125" style="11" customWidth="1"/>
    <col min="4864" max="4864" width="13.453125" style="11"/>
    <col min="4865" max="4865" width="20" style="11" customWidth="1"/>
    <col min="4866" max="4868" width="13.453125" style="11" customWidth="1"/>
    <col min="4869" max="4869" width="13.54296875" style="11" customWidth="1"/>
    <col min="4870" max="4870" width="15.1796875" style="11" customWidth="1"/>
    <col min="4871" max="4871" width="15.453125" style="11" customWidth="1"/>
    <col min="4872" max="5116" width="9.1796875" style="11" customWidth="1"/>
    <col min="5117" max="5117" width="5.1796875" style="11" customWidth="1"/>
    <col min="5118" max="5118" width="17.1796875" style="11" customWidth="1"/>
    <col min="5119" max="5119" width="4.453125" style="11" customWidth="1"/>
    <col min="5120" max="5120" width="13.453125" style="11"/>
    <col min="5121" max="5121" width="20" style="11" customWidth="1"/>
    <col min="5122" max="5124" width="13.453125" style="11" customWidth="1"/>
    <col min="5125" max="5125" width="13.54296875" style="11" customWidth="1"/>
    <col min="5126" max="5126" width="15.1796875" style="11" customWidth="1"/>
    <col min="5127" max="5127" width="15.453125" style="11" customWidth="1"/>
    <col min="5128" max="5372" width="9.1796875" style="11" customWidth="1"/>
    <col min="5373" max="5373" width="5.1796875" style="11" customWidth="1"/>
    <col min="5374" max="5374" width="17.1796875" style="11" customWidth="1"/>
    <col min="5375" max="5375" width="4.453125" style="11" customWidth="1"/>
    <col min="5376" max="5376" width="13.453125" style="11"/>
    <col min="5377" max="5377" width="20" style="11" customWidth="1"/>
    <col min="5378" max="5380" width="13.453125" style="11" customWidth="1"/>
    <col min="5381" max="5381" width="13.54296875" style="11" customWidth="1"/>
    <col min="5382" max="5382" width="15.1796875" style="11" customWidth="1"/>
    <col min="5383" max="5383" width="15.453125" style="11" customWidth="1"/>
    <col min="5384" max="5628" width="9.1796875" style="11" customWidth="1"/>
    <col min="5629" max="5629" width="5.1796875" style="11" customWidth="1"/>
    <col min="5630" max="5630" width="17.1796875" style="11" customWidth="1"/>
    <col min="5631" max="5631" width="4.453125" style="11" customWidth="1"/>
    <col min="5632" max="5632" width="13.453125" style="11"/>
    <col min="5633" max="5633" width="20" style="11" customWidth="1"/>
    <col min="5634" max="5636" width="13.453125" style="11" customWidth="1"/>
    <col min="5637" max="5637" width="13.54296875" style="11" customWidth="1"/>
    <col min="5638" max="5638" width="15.1796875" style="11" customWidth="1"/>
    <col min="5639" max="5639" width="15.453125" style="11" customWidth="1"/>
    <col min="5640" max="5884" width="9.1796875" style="11" customWidth="1"/>
    <col min="5885" max="5885" width="5.1796875" style="11" customWidth="1"/>
    <col min="5886" max="5886" width="17.1796875" style="11" customWidth="1"/>
    <col min="5887" max="5887" width="4.453125" style="11" customWidth="1"/>
    <col min="5888" max="5888" width="13.453125" style="11"/>
    <col min="5889" max="5889" width="20" style="11" customWidth="1"/>
    <col min="5890" max="5892" width="13.453125" style="11" customWidth="1"/>
    <col min="5893" max="5893" width="13.54296875" style="11" customWidth="1"/>
    <col min="5894" max="5894" width="15.1796875" style="11" customWidth="1"/>
    <col min="5895" max="5895" width="15.453125" style="11" customWidth="1"/>
    <col min="5896" max="6140" width="9.1796875" style="11" customWidth="1"/>
    <col min="6141" max="6141" width="5.1796875" style="11" customWidth="1"/>
    <col min="6142" max="6142" width="17.1796875" style="11" customWidth="1"/>
    <col min="6143" max="6143" width="4.453125" style="11" customWidth="1"/>
    <col min="6144" max="6144" width="13.453125" style="11"/>
    <col min="6145" max="6145" width="20" style="11" customWidth="1"/>
    <col min="6146" max="6148" width="13.453125" style="11" customWidth="1"/>
    <col min="6149" max="6149" width="13.54296875" style="11" customWidth="1"/>
    <col min="6150" max="6150" width="15.1796875" style="11" customWidth="1"/>
    <col min="6151" max="6151" width="15.453125" style="11" customWidth="1"/>
    <col min="6152" max="6396" width="9.1796875" style="11" customWidth="1"/>
    <col min="6397" max="6397" width="5.1796875" style="11" customWidth="1"/>
    <col min="6398" max="6398" width="17.1796875" style="11" customWidth="1"/>
    <col min="6399" max="6399" width="4.453125" style="11" customWidth="1"/>
    <col min="6400" max="6400" width="13.453125" style="11"/>
    <col min="6401" max="6401" width="20" style="11" customWidth="1"/>
    <col min="6402" max="6404" width="13.453125" style="11" customWidth="1"/>
    <col min="6405" max="6405" width="13.54296875" style="11" customWidth="1"/>
    <col min="6406" max="6406" width="15.1796875" style="11" customWidth="1"/>
    <col min="6407" max="6407" width="15.453125" style="11" customWidth="1"/>
    <col min="6408" max="6652" width="9.1796875" style="11" customWidth="1"/>
    <col min="6653" max="6653" width="5.1796875" style="11" customWidth="1"/>
    <col min="6654" max="6654" width="17.1796875" style="11" customWidth="1"/>
    <col min="6655" max="6655" width="4.453125" style="11" customWidth="1"/>
    <col min="6656" max="6656" width="13.453125" style="11"/>
    <col min="6657" max="6657" width="20" style="11" customWidth="1"/>
    <col min="6658" max="6660" width="13.453125" style="11" customWidth="1"/>
    <col min="6661" max="6661" width="13.54296875" style="11" customWidth="1"/>
    <col min="6662" max="6662" width="15.1796875" style="11" customWidth="1"/>
    <col min="6663" max="6663" width="15.453125" style="11" customWidth="1"/>
    <col min="6664" max="6908" width="9.1796875" style="11" customWidth="1"/>
    <col min="6909" max="6909" width="5.1796875" style="11" customWidth="1"/>
    <col min="6910" max="6910" width="17.1796875" style="11" customWidth="1"/>
    <col min="6911" max="6911" width="4.453125" style="11" customWidth="1"/>
    <col min="6912" max="6912" width="13.453125" style="11"/>
    <col min="6913" max="6913" width="20" style="11" customWidth="1"/>
    <col min="6914" max="6916" width="13.453125" style="11" customWidth="1"/>
    <col min="6917" max="6917" width="13.54296875" style="11" customWidth="1"/>
    <col min="6918" max="6918" width="15.1796875" style="11" customWidth="1"/>
    <col min="6919" max="6919" width="15.453125" style="11" customWidth="1"/>
    <col min="6920" max="7164" width="9.1796875" style="11" customWidth="1"/>
    <col min="7165" max="7165" width="5.1796875" style="11" customWidth="1"/>
    <col min="7166" max="7166" width="17.1796875" style="11" customWidth="1"/>
    <col min="7167" max="7167" width="4.453125" style="11" customWidth="1"/>
    <col min="7168" max="7168" width="13.453125" style="11"/>
    <col min="7169" max="7169" width="20" style="11" customWidth="1"/>
    <col min="7170" max="7172" width="13.453125" style="11" customWidth="1"/>
    <col min="7173" max="7173" width="13.54296875" style="11" customWidth="1"/>
    <col min="7174" max="7174" width="15.1796875" style="11" customWidth="1"/>
    <col min="7175" max="7175" width="15.453125" style="11" customWidth="1"/>
    <col min="7176" max="7420" width="9.1796875" style="11" customWidth="1"/>
    <col min="7421" max="7421" width="5.1796875" style="11" customWidth="1"/>
    <col min="7422" max="7422" width="17.1796875" style="11" customWidth="1"/>
    <col min="7423" max="7423" width="4.453125" style="11" customWidth="1"/>
    <col min="7424" max="7424" width="13.453125" style="11"/>
    <col min="7425" max="7425" width="20" style="11" customWidth="1"/>
    <col min="7426" max="7428" width="13.453125" style="11" customWidth="1"/>
    <col min="7429" max="7429" width="13.54296875" style="11" customWidth="1"/>
    <col min="7430" max="7430" width="15.1796875" style="11" customWidth="1"/>
    <col min="7431" max="7431" width="15.453125" style="11" customWidth="1"/>
    <col min="7432" max="7676" width="9.1796875" style="11" customWidth="1"/>
    <col min="7677" max="7677" width="5.1796875" style="11" customWidth="1"/>
    <col min="7678" max="7678" width="17.1796875" style="11" customWidth="1"/>
    <col min="7679" max="7679" width="4.453125" style="11" customWidth="1"/>
    <col min="7680" max="7680" width="13.453125" style="11"/>
    <col min="7681" max="7681" width="20" style="11" customWidth="1"/>
    <col min="7682" max="7684" width="13.453125" style="11" customWidth="1"/>
    <col min="7685" max="7685" width="13.54296875" style="11" customWidth="1"/>
    <col min="7686" max="7686" width="15.1796875" style="11" customWidth="1"/>
    <col min="7687" max="7687" width="15.453125" style="11" customWidth="1"/>
    <col min="7688" max="7932" width="9.1796875" style="11" customWidth="1"/>
    <col min="7933" max="7933" width="5.1796875" style="11" customWidth="1"/>
    <col min="7934" max="7934" width="17.1796875" style="11" customWidth="1"/>
    <col min="7935" max="7935" width="4.453125" style="11" customWidth="1"/>
    <col min="7936" max="7936" width="13.453125" style="11"/>
    <col min="7937" max="7937" width="20" style="11" customWidth="1"/>
    <col min="7938" max="7940" width="13.453125" style="11" customWidth="1"/>
    <col min="7941" max="7941" width="13.54296875" style="11" customWidth="1"/>
    <col min="7942" max="7942" width="15.1796875" style="11" customWidth="1"/>
    <col min="7943" max="7943" width="15.453125" style="11" customWidth="1"/>
    <col min="7944" max="8188" width="9.1796875" style="11" customWidth="1"/>
    <col min="8189" max="8189" width="5.1796875" style="11" customWidth="1"/>
    <col min="8190" max="8190" width="17.1796875" style="11" customWidth="1"/>
    <col min="8191" max="8191" width="4.453125" style="11" customWidth="1"/>
    <col min="8192" max="8192" width="13.453125" style="11"/>
    <col min="8193" max="8193" width="20" style="11" customWidth="1"/>
    <col min="8194" max="8196" width="13.453125" style="11" customWidth="1"/>
    <col min="8197" max="8197" width="13.54296875" style="11" customWidth="1"/>
    <col min="8198" max="8198" width="15.1796875" style="11" customWidth="1"/>
    <col min="8199" max="8199" width="15.453125" style="11" customWidth="1"/>
    <col min="8200" max="8444" width="9.1796875" style="11" customWidth="1"/>
    <col min="8445" max="8445" width="5.1796875" style="11" customWidth="1"/>
    <col min="8446" max="8446" width="17.1796875" style="11" customWidth="1"/>
    <col min="8447" max="8447" width="4.453125" style="11" customWidth="1"/>
    <col min="8448" max="8448" width="13.453125" style="11"/>
    <col min="8449" max="8449" width="20" style="11" customWidth="1"/>
    <col min="8450" max="8452" width="13.453125" style="11" customWidth="1"/>
    <col min="8453" max="8453" width="13.54296875" style="11" customWidth="1"/>
    <col min="8454" max="8454" width="15.1796875" style="11" customWidth="1"/>
    <col min="8455" max="8455" width="15.453125" style="11" customWidth="1"/>
    <col min="8456" max="8700" width="9.1796875" style="11" customWidth="1"/>
    <col min="8701" max="8701" width="5.1796875" style="11" customWidth="1"/>
    <col min="8702" max="8702" width="17.1796875" style="11" customWidth="1"/>
    <col min="8703" max="8703" width="4.453125" style="11" customWidth="1"/>
    <col min="8704" max="8704" width="13.453125" style="11"/>
    <col min="8705" max="8705" width="20" style="11" customWidth="1"/>
    <col min="8706" max="8708" width="13.453125" style="11" customWidth="1"/>
    <col min="8709" max="8709" width="13.54296875" style="11" customWidth="1"/>
    <col min="8710" max="8710" width="15.1796875" style="11" customWidth="1"/>
    <col min="8711" max="8711" width="15.453125" style="11" customWidth="1"/>
    <col min="8712" max="8956" width="9.1796875" style="11" customWidth="1"/>
    <col min="8957" max="8957" width="5.1796875" style="11" customWidth="1"/>
    <col min="8958" max="8958" width="17.1796875" style="11" customWidth="1"/>
    <col min="8959" max="8959" width="4.453125" style="11" customWidth="1"/>
    <col min="8960" max="8960" width="13.453125" style="11"/>
    <col min="8961" max="8961" width="20" style="11" customWidth="1"/>
    <col min="8962" max="8964" width="13.453125" style="11" customWidth="1"/>
    <col min="8965" max="8965" width="13.54296875" style="11" customWidth="1"/>
    <col min="8966" max="8966" width="15.1796875" style="11" customWidth="1"/>
    <col min="8967" max="8967" width="15.453125" style="11" customWidth="1"/>
    <col min="8968" max="9212" width="9.1796875" style="11" customWidth="1"/>
    <col min="9213" max="9213" width="5.1796875" style="11" customWidth="1"/>
    <col min="9214" max="9214" width="17.1796875" style="11" customWidth="1"/>
    <col min="9215" max="9215" width="4.453125" style="11" customWidth="1"/>
    <col min="9216" max="9216" width="13.453125" style="11"/>
    <col min="9217" max="9217" width="20" style="11" customWidth="1"/>
    <col min="9218" max="9220" width="13.453125" style="11" customWidth="1"/>
    <col min="9221" max="9221" width="13.54296875" style="11" customWidth="1"/>
    <col min="9222" max="9222" width="15.1796875" style="11" customWidth="1"/>
    <col min="9223" max="9223" width="15.453125" style="11" customWidth="1"/>
    <col min="9224" max="9468" width="9.1796875" style="11" customWidth="1"/>
    <col min="9469" max="9469" width="5.1796875" style="11" customWidth="1"/>
    <col min="9470" max="9470" width="17.1796875" style="11" customWidth="1"/>
    <col min="9471" max="9471" width="4.453125" style="11" customWidth="1"/>
    <col min="9472" max="9472" width="13.453125" style="11"/>
    <col min="9473" max="9473" width="20" style="11" customWidth="1"/>
    <col min="9474" max="9476" width="13.453125" style="11" customWidth="1"/>
    <col min="9477" max="9477" width="13.54296875" style="11" customWidth="1"/>
    <col min="9478" max="9478" width="15.1796875" style="11" customWidth="1"/>
    <col min="9479" max="9479" width="15.453125" style="11" customWidth="1"/>
    <col min="9480" max="9724" width="9.1796875" style="11" customWidth="1"/>
    <col min="9725" max="9725" width="5.1796875" style="11" customWidth="1"/>
    <col min="9726" max="9726" width="17.1796875" style="11" customWidth="1"/>
    <col min="9727" max="9727" width="4.453125" style="11" customWidth="1"/>
    <col min="9728" max="9728" width="13.453125" style="11"/>
    <col min="9729" max="9729" width="20" style="11" customWidth="1"/>
    <col min="9730" max="9732" width="13.453125" style="11" customWidth="1"/>
    <col min="9733" max="9733" width="13.54296875" style="11" customWidth="1"/>
    <col min="9734" max="9734" width="15.1796875" style="11" customWidth="1"/>
    <col min="9735" max="9735" width="15.453125" style="11" customWidth="1"/>
    <col min="9736" max="9980" width="9.1796875" style="11" customWidth="1"/>
    <col min="9981" max="9981" width="5.1796875" style="11" customWidth="1"/>
    <col min="9982" max="9982" width="17.1796875" style="11" customWidth="1"/>
    <col min="9983" max="9983" width="4.453125" style="11" customWidth="1"/>
    <col min="9984" max="9984" width="13.453125" style="11"/>
    <col min="9985" max="9985" width="20" style="11" customWidth="1"/>
    <col min="9986" max="9988" width="13.453125" style="11" customWidth="1"/>
    <col min="9989" max="9989" width="13.54296875" style="11" customWidth="1"/>
    <col min="9990" max="9990" width="15.1796875" style="11" customWidth="1"/>
    <col min="9991" max="9991" width="15.453125" style="11" customWidth="1"/>
    <col min="9992" max="10236" width="9.1796875" style="11" customWidth="1"/>
    <col min="10237" max="10237" width="5.1796875" style="11" customWidth="1"/>
    <col min="10238" max="10238" width="17.1796875" style="11" customWidth="1"/>
    <col min="10239" max="10239" width="4.453125" style="11" customWidth="1"/>
    <col min="10240" max="10240" width="13.453125" style="11"/>
    <col min="10241" max="10241" width="20" style="11" customWidth="1"/>
    <col min="10242" max="10244" width="13.453125" style="11" customWidth="1"/>
    <col min="10245" max="10245" width="13.54296875" style="11" customWidth="1"/>
    <col min="10246" max="10246" width="15.1796875" style="11" customWidth="1"/>
    <col min="10247" max="10247" width="15.453125" style="11" customWidth="1"/>
    <col min="10248" max="10492" width="9.1796875" style="11" customWidth="1"/>
    <col min="10493" max="10493" width="5.1796875" style="11" customWidth="1"/>
    <col min="10494" max="10494" width="17.1796875" style="11" customWidth="1"/>
    <col min="10495" max="10495" width="4.453125" style="11" customWidth="1"/>
    <col min="10496" max="10496" width="13.453125" style="11"/>
    <col min="10497" max="10497" width="20" style="11" customWidth="1"/>
    <col min="10498" max="10500" width="13.453125" style="11" customWidth="1"/>
    <col min="10501" max="10501" width="13.54296875" style="11" customWidth="1"/>
    <col min="10502" max="10502" width="15.1796875" style="11" customWidth="1"/>
    <col min="10503" max="10503" width="15.453125" style="11" customWidth="1"/>
    <col min="10504" max="10748" width="9.1796875" style="11" customWidth="1"/>
    <col min="10749" max="10749" width="5.1796875" style="11" customWidth="1"/>
    <col min="10750" max="10750" width="17.1796875" style="11" customWidth="1"/>
    <col min="10751" max="10751" width="4.453125" style="11" customWidth="1"/>
    <col min="10752" max="10752" width="13.453125" style="11"/>
    <col min="10753" max="10753" width="20" style="11" customWidth="1"/>
    <col min="10754" max="10756" width="13.453125" style="11" customWidth="1"/>
    <col min="10757" max="10757" width="13.54296875" style="11" customWidth="1"/>
    <col min="10758" max="10758" width="15.1796875" style="11" customWidth="1"/>
    <col min="10759" max="10759" width="15.453125" style="11" customWidth="1"/>
    <col min="10760" max="11004" width="9.1796875" style="11" customWidth="1"/>
    <col min="11005" max="11005" width="5.1796875" style="11" customWidth="1"/>
    <col min="11006" max="11006" width="17.1796875" style="11" customWidth="1"/>
    <col min="11007" max="11007" width="4.453125" style="11" customWidth="1"/>
    <col min="11008" max="11008" width="13.453125" style="11"/>
    <col min="11009" max="11009" width="20" style="11" customWidth="1"/>
    <col min="11010" max="11012" width="13.453125" style="11" customWidth="1"/>
    <col min="11013" max="11013" width="13.54296875" style="11" customWidth="1"/>
    <col min="11014" max="11014" width="15.1796875" style="11" customWidth="1"/>
    <col min="11015" max="11015" width="15.453125" style="11" customWidth="1"/>
    <col min="11016" max="11260" width="9.1796875" style="11" customWidth="1"/>
    <col min="11261" max="11261" width="5.1796875" style="11" customWidth="1"/>
    <col min="11262" max="11262" width="17.1796875" style="11" customWidth="1"/>
    <col min="11263" max="11263" width="4.453125" style="11" customWidth="1"/>
    <col min="11264" max="11264" width="13.453125" style="11"/>
    <col min="11265" max="11265" width="20" style="11" customWidth="1"/>
    <col min="11266" max="11268" width="13.453125" style="11" customWidth="1"/>
    <col min="11269" max="11269" width="13.54296875" style="11" customWidth="1"/>
    <col min="11270" max="11270" width="15.1796875" style="11" customWidth="1"/>
    <col min="11271" max="11271" width="15.453125" style="11" customWidth="1"/>
    <col min="11272" max="11516" width="9.1796875" style="11" customWidth="1"/>
    <col min="11517" max="11517" width="5.1796875" style="11" customWidth="1"/>
    <col min="11518" max="11518" width="17.1796875" style="11" customWidth="1"/>
    <col min="11519" max="11519" width="4.453125" style="11" customWidth="1"/>
    <col min="11520" max="11520" width="13.453125" style="11"/>
    <col min="11521" max="11521" width="20" style="11" customWidth="1"/>
    <col min="11522" max="11524" width="13.453125" style="11" customWidth="1"/>
    <col min="11525" max="11525" width="13.54296875" style="11" customWidth="1"/>
    <col min="11526" max="11526" width="15.1796875" style="11" customWidth="1"/>
    <col min="11527" max="11527" width="15.453125" style="11" customWidth="1"/>
    <col min="11528" max="11772" width="9.1796875" style="11" customWidth="1"/>
    <col min="11773" max="11773" width="5.1796875" style="11" customWidth="1"/>
    <col min="11774" max="11774" width="17.1796875" style="11" customWidth="1"/>
    <col min="11775" max="11775" width="4.453125" style="11" customWidth="1"/>
    <col min="11776" max="11776" width="13.453125" style="11"/>
    <col min="11777" max="11777" width="20" style="11" customWidth="1"/>
    <col min="11778" max="11780" width="13.453125" style="11" customWidth="1"/>
    <col min="11781" max="11781" width="13.54296875" style="11" customWidth="1"/>
    <col min="11782" max="11782" width="15.1796875" style="11" customWidth="1"/>
    <col min="11783" max="11783" width="15.453125" style="11" customWidth="1"/>
    <col min="11784" max="12028" width="9.1796875" style="11" customWidth="1"/>
    <col min="12029" max="12029" width="5.1796875" style="11" customWidth="1"/>
    <col min="12030" max="12030" width="17.1796875" style="11" customWidth="1"/>
    <col min="12031" max="12031" width="4.453125" style="11" customWidth="1"/>
    <col min="12032" max="12032" width="13.453125" style="11"/>
    <col min="12033" max="12033" width="20" style="11" customWidth="1"/>
    <col min="12034" max="12036" width="13.453125" style="11" customWidth="1"/>
    <col min="12037" max="12037" width="13.54296875" style="11" customWidth="1"/>
    <col min="12038" max="12038" width="15.1796875" style="11" customWidth="1"/>
    <col min="12039" max="12039" width="15.453125" style="11" customWidth="1"/>
    <col min="12040" max="12284" width="9.1796875" style="11" customWidth="1"/>
    <col min="12285" max="12285" width="5.1796875" style="11" customWidth="1"/>
    <col min="12286" max="12286" width="17.1796875" style="11" customWidth="1"/>
    <col min="12287" max="12287" width="4.453125" style="11" customWidth="1"/>
    <col min="12288" max="12288" width="13.453125" style="11"/>
    <col min="12289" max="12289" width="20" style="11" customWidth="1"/>
    <col min="12290" max="12292" width="13.453125" style="11" customWidth="1"/>
    <col min="12293" max="12293" width="13.54296875" style="11" customWidth="1"/>
    <col min="12294" max="12294" width="15.1796875" style="11" customWidth="1"/>
    <col min="12295" max="12295" width="15.453125" style="11" customWidth="1"/>
    <col min="12296" max="12540" width="9.1796875" style="11" customWidth="1"/>
    <col min="12541" max="12541" width="5.1796875" style="11" customWidth="1"/>
    <col min="12542" max="12542" width="17.1796875" style="11" customWidth="1"/>
    <col min="12543" max="12543" width="4.453125" style="11" customWidth="1"/>
    <col min="12544" max="12544" width="13.453125" style="11"/>
    <col min="12545" max="12545" width="20" style="11" customWidth="1"/>
    <col min="12546" max="12548" width="13.453125" style="11" customWidth="1"/>
    <col min="12549" max="12549" width="13.54296875" style="11" customWidth="1"/>
    <col min="12550" max="12550" width="15.1796875" style="11" customWidth="1"/>
    <col min="12551" max="12551" width="15.453125" style="11" customWidth="1"/>
    <col min="12552" max="12796" width="9.1796875" style="11" customWidth="1"/>
    <col min="12797" max="12797" width="5.1796875" style="11" customWidth="1"/>
    <col min="12798" max="12798" width="17.1796875" style="11" customWidth="1"/>
    <col min="12799" max="12799" width="4.453125" style="11" customWidth="1"/>
    <col min="12800" max="12800" width="13.453125" style="11"/>
    <col min="12801" max="12801" width="20" style="11" customWidth="1"/>
    <col min="12802" max="12804" width="13.453125" style="11" customWidth="1"/>
    <col min="12805" max="12805" width="13.54296875" style="11" customWidth="1"/>
    <col min="12806" max="12806" width="15.1796875" style="11" customWidth="1"/>
    <col min="12807" max="12807" width="15.453125" style="11" customWidth="1"/>
    <col min="12808" max="13052" width="9.1796875" style="11" customWidth="1"/>
    <col min="13053" max="13053" width="5.1796875" style="11" customWidth="1"/>
    <col min="13054" max="13054" width="17.1796875" style="11" customWidth="1"/>
    <col min="13055" max="13055" width="4.453125" style="11" customWidth="1"/>
    <col min="13056" max="13056" width="13.453125" style="11"/>
    <col min="13057" max="13057" width="20" style="11" customWidth="1"/>
    <col min="13058" max="13060" width="13.453125" style="11" customWidth="1"/>
    <col min="13061" max="13061" width="13.54296875" style="11" customWidth="1"/>
    <col min="13062" max="13062" width="15.1796875" style="11" customWidth="1"/>
    <col min="13063" max="13063" width="15.453125" style="11" customWidth="1"/>
    <col min="13064" max="13308" width="9.1796875" style="11" customWidth="1"/>
    <col min="13309" max="13309" width="5.1796875" style="11" customWidth="1"/>
    <col min="13310" max="13310" width="17.1796875" style="11" customWidth="1"/>
    <col min="13311" max="13311" width="4.453125" style="11" customWidth="1"/>
    <col min="13312" max="13312" width="13.453125" style="11"/>
    <col min="13313" max="13313" width="20" style="11" customWidth="1"/>
    <col min="13314" max="13316" width="13.453125" style="11" customWidth="1"/>
    <col min="13317" max="13317" width="13.54296875" style="11" customWidth="1"/>
    <col min="13318" max="13318" width="15.1796875" style="11" customWidth="1"/>
    <col min="13319" max="13319" width="15.453125" style="11" customWidth="1"/>
    <col min="13320" max="13564" width="9.1796875" style="11" customWidth="1"/>
    <col min="13565" max="13565" width="5.1796875" style="11" customWidth="1"/>
    <col min="13566" max="13566" width="17.1796875" style="11" customWidth="1"/>
    <col min="13567" max="13567" width="4.453125" style="11" customWidth="1"/>
    <col min="13568" max="13568" width="13.453125" style="11"/>
    <col min="13569" max="13569" width="20" style="11" customWidth="1"/>
    <col min="13570" max="13572" width="13.453125" style="11" customWidth="1"/>
    <col min="13573" max="13573" width="13.54296875" style="11" customWidth="1"/>
    <col min="13574" max="13574" width="15.1796875" style="11" customWidth="1"/>
    <col min="13575" max="13575" width="15.453125" style="11" customWidth="1"/>
    <col min="13576" max="13820" width="9.1796875" style="11" customWidth="1"/>
    <col min="13821" max="13821" width="5.1796875" style="11" customWidth="1"/>
    <col min="13822" max="13822" width="17.1796875" style="11" customWidth="1"/>
    <col min="13823" max="13823" width="4.453125" style="11" customWidth="1"/>
    <col min="13824" max="13824" width="13.453125" style="11"/>
    <col min="13825" max="13825" width="20" style="11" customWidth="1"/>
    <col min="13826" max="13828" width="13.453125" style="11" customWidth="1"/>
    <col min="13829" max="13829" width="13.54296875" style="11" customWidth="1"/>
    <col min="13830" max="13830" width="15.1796875" style="11" customWidth="1"/>
    <col min="13831" max="13831" width="15.453125" style="11" customWidth="1"/>
    <col min="13832" max="14076" width="9.1796875" style="11" customWidth="1"/>
    <col min="14077" max="14077" width="5.1796875" style="11" customWidth="1"/>
    <col min="14078" max="14078" width="17.1796875" style="11" customWidth="1"/>
    <col min="14079" max="14079" width="4.453125" style="11" customWidth="1"/>
    <col min="14080" max="14080" width="13.453125" style="11"/>
    <col min="14081" max="14081" width="20" style="11" customWidth="1"/>
    <col min="14082" max="14084" width="13.453125" style="11" customWidth="1"/>
    <col min="14085" max="14085" width="13.54296875" style="11" customWidth="1"/>
    <col min="14086" max="14086" width="15.1796875" style="11" customWidth="1"/>
    <col min="14087" max="14087" width="15.453125" style="11" customWidth="1"/>
    <col min="14088" max="14332" width="9.1796875" style="11" customWidth="1"/>
    <col min="14333" max="14333" width="5.1796875" style="11" customWidth="1"/>
    <col min="14334" max="14334" width="17.1796875" style="11" customWidth="1"/>
    <col min="14335" max="14335" width="4.453125" style="11" customWidth="1"/>
    <col min="14336" max="14336" width="13.453125" style="11"/>
    <col min="14337" max="14337" width="20" style="11" customWidth="1"/>
    <col min="14338" max="14340" width="13.453125" style="11" customWidth="1"/>
    <col min="14341" max="14341" width="13.54296875" style="11" customWidth="1"/>
    <col min="14342" max="14342" width="15.1796875" style="11" customWidth="1"/>
    <col min="14343" max="14343" width="15.453125" style="11" customWidth="1"/>
    <col min="14344" max="14588" width="9.1796875" style="11" customWidth="1"/>
    <col min="14589" max="14589" width="5.1796875" style="11" customWidth="1"/>
    <col min="14590" max="14590" width="17.1796875" style="11" customWidth="1"/>
    <col min="14591" max="14591" width="4.453125" style="11" customWidth="1"/>
    <col min="14592" max="14592" width="13.453125" style="11"/>
    <col min="14593" max="14593" width="20" style="11" customWidth="1"/>
    <col min="14594" max="14596" width="13.453125" style="11" customWidth="1"/>
    <col min="14597" max="14597" width="13.54296875" style="11" customWidth="1"/>
    <col min="14598" max="14598" width="15.1796875" style="11" customWidth="1"/>
    <col min="14599" max="14599" width="15.453125" style="11" customWidth="1"/>
    <col min="14600" max="14844" width="9.1796875" style="11" customWidth="1"/>
    <col min="14845" max="14845" width="5.1796875" style="11" customWidth="1"/>
    <col min="14846" max="14846" width="17.1796875" style="11" customWidth="1"/>
    <col min="14847" max="14847" width="4.453125" style="11" customWidth="1"/>
    <col min="14848" max="14848" width="13.453125" style="11"/>
    <col min="14849" max="14849" width="20" style="11" customWidth="1"/>
    <col min="14850" max="14852" width="13.453125" style="11" customWidth="1"/>
    <col min="14853" max="14853" width="13.54296875" style="11" customWidth="1"/>
    <col min="14854" max="14854" width="15.1796875" style="11" customWidth="1"/>
    <col min="14855" max="14855" width="15.453125" style="11" customWidth="1"/>
    <col min="14856" max="15100" width="9.1796875" style="11" customWidth="1"/>
    <col min="15101" max="15101" width="5.1796875" style="11" customWidth="1"/>
    <col min="15102" max="15102" width="17.1796875" style="11" customWidth="1"/>
    <col min="15103" max="15103" width="4.453125" style="11" customWidth="1"/>
    <col min="15104" max="15104" width="13.453125" style="11"/>
    <col min="15105" max="15105" width="20" style="11" customWidth="1"/>
    <col min="15106" max="15108" width="13.453125" style="11" customWidth="1"/>
    <col min="15109" max="15109" width="13.54296875" style="11" customWidth="1"/>
    <col min="15110" max="15110" width="15.1796875" style="11" customWidth="1"/>
    <col min="15111" max="15111" width="15.453125" style="11" customWidth="1"/>
    <col min="15112" max="15356" width="9.1796875" style="11" customWidth="1"/>
    <col min="15357" max="15357" width="5.1796875" style="11" customWidth="1"/>
    <col min="15358" max="15358" width="17.1796875" style="11" customWidth="1"/>
    <col min="15359" max="15359" width="4.453125" style="11" customWidth="1"/>
    <col min="15360" max="15360" width="13.453125" style="11"/>
    <col min="15361" max="15361" width="20" style="11" customWidth="1"/>
    <col min="15362" max="15364" width="13.453125" style="11" customWidth="1"/>
    <col min="15365" max="15365" width="13.54296875" style="11" customWidth="1"/>
    <col min="15366" max="15366" width="15.1796875" style="11" customWidth="1"/>
    <col min="15367" max="15367" width="15.453125" style="11" customWidth="1"/>
    <col min="15368" max="15612" width="9.1796875" style="11" customWidth="1"/>
    <col min="15613" max="15613" width="5.1796875" style="11" customWidth="1"/>
    <col min="15614" max="15614" width="17.1796875" style="11" customWidth="1"/>
    <col min="15615" max="15615" width="4.453125" style="11" customWidth="1"/>
    <col min="15616" max="15616" width="13.453125" style="11"/>
    <col min="15617" max="15617" width="20" style="11" customWidth="1"/>
    <col min="15618" max="15620" width="13.453125" style="11" customWidth="1"/>
    <col min="15621" max="15621" width="13.54296875" style="11" customWidth="1"/>
    <col min="15622" max="15622" width="15.1796875" style="11" customWidth="1"/>
    <col min="15623" max="15623" width="15.453125" style="11" customWidth="1"/>
    <col min="15624" max="15868" width="9.1796875" style="11" customWidth="1"/>
    <col min="15869" max="15869" width="5.1796875" style="11" customWidth="1"/>
    <col min="15870" max="15870" width="17.1796875" style="11" customWidth="1"/>
    <col min="15871" max="15871" width="4.453125" style="11" customWidth="1"/>
    <col min="15872" max="15872" width="13.453125" style="11"/>
    <col min="15873" max="15873" width="20" style="11" customWidth="1"/>
    <col min="15874" max="15876" width="13.453125" style="11" customWidth="1"/>
    <col min="15877" max="15877" width="13.54296875" style="11" customWidth="1"/>
    <col min="15878" max="15878" width="15.1796875" style="11" customWidth="1"/>
    <col min="15879" max="15879" width="15.453125" style="11" customWidth="1"/>
    <col min="15880" max="16124" width="9.1796875" style="11" customWidth="1"/>
    <col min="16125" max="16125" width="5.1796875" style="11" customWidth="1"/>
    <col min="16126" max="16126" width="17.1796875" style="11" customWidth="1"/>
    <col min="16127" max="16127" width="4.453125" style="11" customWidth="1"/>
    <col min="16128" max="16128" width="13.453125" style="11"/>
    <col min="16129" max="16129" width="20" style="11" customWidth="1"/>
    <col min="16130" max="16132" width="13.453125" style="11" customWidth="1"/>
    <col min="16133" max="16133" width="13.54296875" style="11" customWidth="1"/>
    <col min="16134" max="16134" width="15.1796875" style="11" customWidth="1"/>
    <col min="16135" max="16135" width="15.453125" style="11" customWidth="1"/>
    <col min="16136" max="16380" width="9.1796875" style="11" customWidth="1"/>
    <col min="16381" max="16381" width="5.1796875" style="11" customWidth="1"/>
    <col min="16382" max="16382" width="17.1796875" style="11" customWidth="1"/>
    <col min="16383" max="16383" width="4.453125" style="11" customWidth="1"/>
    <col min="16384" max="16384" width="13.453125" style="11"/>
  </cols>
  <sheetData>
    <row r="1" spans="1:10" ht="15.5" x14ac:dyDescent="0.35">
      <c r="A1" s="1" t="s">
        <v>12</v>
      </c>
    </row>
    <row r="2" spans="1:10" ht="15.5" x14ac:dyDescent="0.35">
      <c r="A2" s="13" t="s">
        <v>81</v>
      </c>
    </row>
    <row r="4" spans="1:10" ht="15.5" x14ac:dyDescent="0.35">
      <c r="A4" s="3" t="s">
        <v>28</v>
      </c>
      <c r="B4" s="3"/>
    </row>
    <row r="5" spans="1:10" ht="15.5" x14ac:dyDescent="0.35">
      <c r="A5" s="3" t="s">
        <v>57</v>
      </c>
      <c r="B5" s="47" t="s">
        <v>58</v>
      </c>
    </row>
    <row r="6" spans="1:10" s="17" customFormat="1" ht="29" x14ac:dyDescent="0.3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22" t="s">
        <v>20</v>
      </c>
      <c r="H6" s="103" t="s">
        <v>107</v>
      </c>
      <c r="I6" s="164" t="s">
        <v>102</v>
      </c>
      <c r="J6" s="164"/>
    </row>
    <row r="7" spans="1:10" ht="14.5" x14ac:dyDescent="0.35">
      <c r="A7" s="55" t="s">
        <v>110</v>
      </c>
      <c r="B7" s="43">
        <f>B14+B21+B28+B35+B42</f>
        <v>172492</v>
      </c>
      <c r="C7" s="150">
        <f t="shared" ref="C7:F7" si="0">C14+C21+C28+C35+C42</f>
        <v>5906209</v>
      </c>
      <c r="D7" s="150">
        <f t="shared" si="0"/>
        <v>2404053</v>
      </c>
      <c r="E7" s="150">
        <f t="shared" si="0"/>
        <v>0</v>
      </c>
      <c r="F7" s="150">
        <f t="shared" si="0"/>
        <v>0</v>
      </c>
      <c r="G7" s="19">
        <f>SUM(B7:F7)</f>
        <v>8482754</v>
      </c>
      <c r="H7" s="104">
        <v>7383173.6399999997</v>
      </c>
      <c r="I7" s="108">
        <f>(G7-H7)/G7</f>
        <v>0.12962539760082636</v>
      </c>
      <c r="J7" s="109">
        <f>G7-H7</f>
        <v>1099580.3600000003</v>
      </c>
    </row>
    <row r="8" spans="1:10" ht="14.5" x14ac:dyDescent="0.35">
      <c r="A8" s="55" t="s">
        <v>111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4.5" x14ac:dyDescent="0.35">
      <c r="A9" s="55" t="s">
        <v>112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29" x14ac:dyDescent="0.35">
      <c r="A10" s="98" t="s">
        <v>114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4.5" x14ac:dyDescent="0.35">
      <c r="A11" s="142"/>
      <c r="B11" s="22"/>
      <c r="C11" s="22"/>
      <c r="D11" s="22"/>
      <c r="E11" s="22"/>
      <c r="F11" s="22"/>
      <c r="G11" s="23"/>
      <c r="I11" s="107"/>
    </row>
    <row r="12" spans="1:10" ht="14.5" x14ac:dyDescent="0.35">
      <c r="A12" s="142"/>
      <c r="B12" s="24"/>
      <c r="C12" s="24"/>
      <c r="D12" s="24"/>
      <c r="E12" s="24"/>
      <c r="F12" s="24"/>
      <c r="G12" s="25"/>
    </row>
    <row r="13" spans="1:10" ht="43.5" x14ac:dyDescent="0.3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22" t="s">
        <v>20</v>
      </c>
    </row>
    <row r="14" spans="1:10" ht="14.5" x14ac:dyDescent="0.35">
      <c r="A14" s="139" t="s">
        <v>110</v>
      </c>
      <c r="B14" s="140">
        <f>172492-B21</f>
        <v>140941.37715570221</v>
      </c>
      <c r="C14" s="140">
        <f>5170642-C21</f>
        <v>4443990.5058342488</v>
      </c>
      <c r="D14" s="140">
        <f>2404053-D21</f>
        <v>1964326.1170100491</v>
      </c>
      <c r="E14" s="140">
        <f t="shared" ref="E14:F14" si="3">0-E21</f>
        <v>0</v>
      </c>
      <c r="F14" s="140">
        <f t="shared" si="3"/>
        <v>0</v>
      </c>
      <c r="G14" s="140">
        <f>SUM(B14:F14)</f>
        <v>6549258</v>
      </c>
    </row>
    <row r="15" spans="1:10" ht="14.5" x14ac:dyDescent="0.35">
      <c r="A15" s="139" t="s">
        <v>111</v>
      </c>
      <c r="B15" s="140">
        <v>0</v>
      </c>
      <c r="C15" s="140">
        <v>0</v>
      </c>
      <c r="D15" s="140">
        <v>0</v>
      </c>
      <c r="E15" s="140">
        <v>0</v>
      </c>
      <c r="F15" s="140">
        <v>0</v>
      </c>
      <c r="G15" s="140">
        <f>SUM(B15:F15)</f>
        <v>0</v>
      </c>
    </row>
    <row r="16" spans="1:10" ht="14.5" x14ac:dyDescent="0.35">
      <c r="A16" s="139" t="s">
        <v>112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40">
        <f>SUM(B16:F16)</f>
        <v>0</v>
      </c>
    </row>
    <row r="17" spans="1:8" ht="29" x14ac:dyDescent="0.35">
      <c r="A17" s="98" t="s">
        <v>114</v>
      </c>
      <c r="B17" s="153">
        <f>SUM(B16-B15)</f>
        <v>0</v>
      </c>
      <c r="C17" s="153">
        <f>SUM(C16-C15)</f>
        <v>0</v>
      </c>
      <c r="D17" s="153">
        <f>SUM(D16-D15)</f>
        <v>0</v>
      </c>
      <c r="E17" s="153">
        <f>SUM(E16-E15)</f>
        <v>0</v>
      </c>
      <c r="F17" s="153">
        <f>SUM(F16-F15)</f>
        <v>0</v>
      </c>
      <c r="G17" s="140">
        <f>SUM(B17:F17)</f>
        <v>0</v>
      </c>
    </row>
    <row r="18" spans="1:8" ht="14.5" x14ac:dyDescent="0.35">
      <c r="A18" s="148"/>
      <c r="B18" s="145"/>
      <c r="C18" s="145"/>
      <c r="D18" s="145"/>
      <c r="E18" s="145"/>
      <c r="F18" s="145"/>
      <c r="G18" s="146"/>
    </row>
    <row r="19" spans="1:8" ht="14.5" x14ac:dyDescent="0.35">
      <c r="A19" s="148"/>
      <c r="B19" s="26"/>
      <c r="C19" s="26"/>
      <c r="D19" s="26"/>
      <c r="E19" s="26"/>
      <c r="F19" s="26"/>
      <c r="G19" s="147"/>
    </row>
    <row r="20" spans="1:8" ht="29" x14ac:dyDescent="0.35">
      <c r="A20" s="136" t="s">
        <v>85</v>
      </c>
      <c r="B20" s="137" t="s">
        <v>15</v>
      </c>
      <c r="C20" s="137" t="s">
        <v>16</v>
      </c>
      <c r="D20" s="137" t="s">
        <v>17</v>
      </c>
      <c r="E20" s="137" t="s">
        <v>18</v>
      </c>
      <c r="F20" s="137" t="s">
        <v>19</v>
      </c>
      <c r="G20" s="155" t="s">
        <v>20</v>
      </c>
    </row>
    <row r="21" spans="1:8" ht="14.5" x14ac:dyDescent="0.35">
      <c r="A21" s="139" t="s">
        <v>110</v>
      </c>
      <c r="B21" s="140">
        <f>1197929*(172492/6549258)</f>
        <v>31550.622844297781</v>
      </c>
      <c r="C21" s="140">
        <f>1197929*(3972713/6549258)</f>
        <v>726651.49416575127</v>
      </c>
      <c r="D21" s="140">
        <f>1197929*(2404053/6549258)</f>
        <v>439726.88298995094</v>
      </c>
      <c r="E21" s="140">
        <v>0</v>
      </c>
      <c r="F21" s="140">
        <v>0</v>
      </c>
      <c r="G21" s="140">
        <f>SUM(B21:F21)</f>
        <v>1197929</v>
      </c>
    </row>
    <row r="22" spans="1:8" ht="14.5" x14ac:dyDescent="0.35">
      <c r="A22" s="139" t="s">
        <v>111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140">
        <f>SUM(B22:F22)</f>
        <v>0</v>
      </c>
    </row>
    <row r="23" spans="1:8" ht="14.5" x14ac:dyDescent="0.35">
      <c r="A23" s="139" t="s">
        <v>112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40">
        <f>SUM(B23:F23)</f>
        <v>0</v>
      </c>
    </row>
    <row r="24" spans="1:8" ht="29" x14ac:dyDescent="0.35">
      <c r="A24" s="98" t="s">
        <v>114</v>
      </c>
      <c r="B24" s="153">
        <f>SUM(B23-B22)</f>
        <v>0</v>
      </c>
      <c r="C24" s="153">
        <f>SUM(C23-C22)</f>
        <v>0</v>
      </c>
      <c r="D24" s="153">
        <f>SUM(D23-D22)</f>
        <v>0</v>
      </c>
      <c r="E24" s="153">
        <f>SUM(E23-E22)</f>
        <v>0</v>
      </c>
      <c r="F24" s="153">
        <f>SUM(F23-F22)</f>
        <v>0</v>
      </c>
      <c r="G24" s="140">
        <f>SUM(B24:F24)</f>
        <v>0</v>
      </c>
    </row>
    <row r="25" spans="1:8" ht="14.5" x14ac:dyDescent="0.35">
      <c r="A25" s="142"/>
      <c r="B25" s="26"/>
      <c r="C25" s="26"/>
      <c r="D25" s="26"/>
      <c r="E25" s="26"/>
      <c r="F25" s="26"/>
      <c r="G25" s="147"/>
    </row>
    <row r="26" spans="1:8" ht="14.5" x14ac:dyDescent="0.35">
      <c r="A26" s="142"/>
      <c r="B26" s="26"/>
      <c r="C26" s="26"/>
      <c r="D26" s="26"/>
      <c r="E26" s="26"/>
      <c r="F26" s="26"/>
      <c r="G26" s="147"/>
    </row>
    <row r="27" spans="1:8" ht="29" x14ac:dyDescent="0.35">
      <c r="A27" s="136" t="s">
        <v>5</v>
      </c>
      <c r="B27" s="137" t="s">
        <v>15</v>
      </c>
      <c r="C27" s="137" t="s">
        <v>16</v>
      </c>
      <c r="D27" s="137" t="s">
        <v>17</v>
      </c>
      <c r="E27" s="137" t="s">
        <v>18</v>
      </c>
      <c r="F27" s="137" t="s">
        <v>19</v>
      </c>
      <c r="G27" s="155" t="s">
        <v>20</v>
      </c>
    </row>
    <row r="28" spans="1:8" ht="14.5" x14ac:dyDescent="0.35">
      <c r="A28" s="139" t="s">
        <v>110</v>
      </c>
      <c r="B28" s="140">
        <v>0</v>
      </c>
      <c r="C28" s="149">
        <v>438543</v>
      </c>
      <c r="D28" s="140">
        <v>0</v>
      </c>
      <c r="E28" s="140">
        <v>0</v>
      </c>
      <c r="F28" s="140">
        <v>0</v>
      </c>
      <c r="G28" s="149">
        <f>SUM(B28:F28)</f>
        <v>438543</v>
      </c>
      <c r="H28" s="100"/>
    </row>
    <row r="29" spans="1:8" ht="14.5" x14ac:dyDescent="0.35">
      <c r="A29" s="139" t="s">
        <v>111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f>SUM(B29:F29)</f>
        <v>0</v>
      </c>
    </row>
    <row r="30" spans="1:8" ht="14.5" x14ac:dyDescent="0.35">
      <c r="A30" s="139" t="s">
        <v>112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f>SUM(B30:F30)</f>
        <v>0</v>
      </c>
    </row>
    <row r="31" spans="1:8" ht="29" x14ac:dyDescent="0.35">
      <c r="A31" s="98" t="s">
        <v>114</v>
      </c>
      <c r="B31" s="153">
        <f>SUM(B30-B29)</f>
        <v>0</v>
      </c>
      <c r="C31" s="153">
        <f>SUM(C30-C29)</f>
        <v>0</v>
      </c>
      <c r="D31" s="153">
        <f>SUM(D30-D29)</f>
        <v>0</v>
      </c>
      <c r="E31" s="153">
        <f>SUM(E30-E29)</f>
        <v>0</v>
      </c>
      <c r="F31" s="153">
        <f>SUM(F30-F29)</f>
        <v>0</v>
      </c>
      <c r="G31" s="140">
        <f>SUM(B31:F31)</f>
        <v>0</v>
      </c>
    </row>
    <row r="32" spans="1:8" ht="14.5" x14ac:dyDescent="0.35">
      <c r="A32" s="142"/>
      <c r="B32" s="143"/>
      <c r="C32" s="143"/>
      <c r="D32" s="143"/>
      <c r="E32" s="143"/>
      <c r="F32" s="143"/>
      <c r="G32" s="146"/>
    </row>
    <row r="33" spans="1:8" ht="14.5" x14ac:dyDescent="0.35">
      <c r="A33" s="142"/>
      <c r="B33" s="143"/>
      <c r="C33" s="143"/>
      <c r="D33" s="143"/>
      <c r="E33" s="143"/>
      <c r="F33" s="143"/>
      <c r="G33" s="146"/>
    </row>
    <row r="34" spans="1:8" ht="29" x14ac:dyDescent="0.35">
      <c r="A34" s="136" t="s">
        <v>21</v>
      </c>
      <c r="B34" s="137" t="s">
        <v>15</v>
      </c>
      <c r="C34" s="137" t="s">
        <v>16</v>
      </c>
      <c r="D34" s="137" t="s">
        <v>17</v>
      </c>
      <c r="E34" s="137" t="s">
        <v>18</v>
      </c>
      <c r="F34" s="137" t="s">
        <v>19</v>
      </c>
      <c r="G34" s="155" t="s">
        <v>20</v>
      </c>
    </row>
    <row r="35" spans="1:8" ht="14.5" x14ac:dyDescent="0.35">
      <c r="A35" s="139" t="s">
        <v>110</v>
      </c>
      <c r="B35" s="140">
        <v>0</v>
      </c>
      <c r="C35" s="140">
        <v>297024</v>
      </c>
      <c r="D35" s="140">
        <v>0</v>
      </c>
      <c r="E35" s="140">
        <v>0</v>
      </c>
      <c r="F35" s="140">
        <v>0</v>
      </c>
      <c r="G35" s="140">
        <f>SUM(B35:F35)</f>
        <v>297024</v>
      </c>
    </row>
    <row r="36" spans="1:8" ht="14.5" x14ac:dyDescent="0.35">
      <c r="A36" s="139" t="s">
        <v>111</v>
      </c>
      <c r="B36" s="140">
        <v>0</v>
      </c>
      <c r="C36" s="140">
        <v>0</v>
      </c>
      <c r="D36" s="140">
        <v>0</v>
      </c>
      <c r="E36" s="140">
        <v>0</v>
      </c>
      <c r="F36" s="140">
        <v>0</v>
      </c>
      <c r="G36" s="140">
        <f>SUM(B36:F36)</f>
        <v>0</v>
      </c>
    </row>
    <row r="37" spans="1:8" ht="14.5" x14ac:dyDescent="0.35">
      <c r="A37" s="139" t="s">
        <v>112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40">
        <f>SUM(B37:F37)</f>
        <v>0</v>
      </c>
    </row>
    <row r="38" spans="1:8" ht="29" x14ac:dyDescent="0.35">
      <c r="A38" s="98" t="s">
        <v>114</v>
      </c>
      <c r="B38" s="153">
        <f>SUM(B37-B36)</f>
        <v>0</v>
      </c>
      <c r="C38" s="153">
        <f>SUM(C37-C36)</f>
        <v>0</v>
      </c>
      <c r="D38" s="153">
        <f>SUM(D37-D36)</f>
        <v>0</v>
      </c>
      <c r="E38" s="153">
        <f>SUM(E37-E36)</f>
        <v>0</v>
      </c>
      <c r="F38" s="153">
        <f>SUM(F37-F36)</f>
        <v>0</v>
      </c>
      <c r="G38" s="140">
        <f>SUM(B38:F38)</f>
        <v>0</v>
      </c>
    </row>
    <row r="39" spans="1:8" ht="14.5" x14ac:dyDescent="0.35">
      <c r="A39" s="136"/>
      <c r="B39" s="143"/>
      <c r="C39" s="143"/>
      <c r="D39" s="143"/>
      <c r="E39" s="143"/>
      <c r="F39" s="143"/>
      <c r="G39" s="144"/>
    </row>
    <row r="40" spans="1:8" ht="14.5" x14ac:dyDescent="0.35">
      <c r="A40" s="136"/>
      <c r="B40" s="143"/>
      <c r="C40" s="143"/>
      <c r="D40" s="143"/>
      <c r="E40" s="143"/>
      <c r="F40" s="143"/>
      <c r="G40" s="144"/>
    </row>
    <row r="41" spans="1:8" ht="29" x14ac:dyDescent="0.35">
      <c r="A41" s="136" t="s">
        <v>22</v>
      </c>
      <c r="B41" s="137" t="s">
        <v>15</v>
      </c>
      <c r="C41" s="137" t="s">
        <v>16</v>
      </c>
      <c r="D41" s="137" t="s">
        <v>17</v>
      </c>
      <c r="E41" s="137" t="s">
        <v>18</v>
      </c>
      <c r="F41" s="137" t="s">
        <v>19</v>
      </c>
      <c r="G41" s="155" t="s">
        <v>20</v>
      </c>
    </row>
    <row r="42" spans="1:8" ht="14.5" x14ac:dyDescent="0.35">
      <c r="A42" s="139" t="s">
        <v>110</v>
      </c>
      <c r="B42" s="140">
        <v>0</v>
      </c>
      <c r="C42" s="140">
        <v>0</v>
      </c>
      <c r="D42" s="140">
        <v>0</v>
      </c>
      <c r="E42" s="149">
        <v>0</v>
      </c>
      <c r="F42" s="140">
        <v>0</v>
      </c>
      <c r="G42" s="140">
        <f>SUM(B42:F42)</f>
        <v>0</v>
      </c>
      <c r="H42" s="100"/>
    </row>
    <row r="43" spans="1:8" ht="14.5" x14ac:dyDescent="0.35">
      <c r="A43" s="139" t="s">
        <v>111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40">
        <f>SUM(B43:F43)</f>
        <v>0</v>
      </c>
    </row>
    <row r="44" spans="1:8" ht="14.5" x14ac:dyDescent="0.35">
      <c r="A44" s="139" t="s">
        <v>112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40">
        <f>SUM(B44:F44)</f>
        <v>0</v>
      </c>
    </row>
    <row r="45" spans="1:8" ht="29" x14ac:dyDescent="0.35">
      <c r="A45" s="98" t="s">
        <v>114</v>
      </c>
      <c r="B45" s="153">
        <f>SUM(B44-B43)</f>
        <v>0</v>
      </c>
      <c r="C45" s="153">
        <f>SUM(C44-C43)</f>
        <v>0</v>
      </c>
      <c r="D45" s="153">
        <f>SUM(D44-D43)</f>
        <v>0</v>
      </c>
      <c r="E45" s="153">
        <f>SUM(E44-E43)</f>
        <v>0</v>
      </c>
      <c r="F45" s="153">
        <f>SUM(F44-F43)</f>
        <v>0</v>
      </c>
      <c r="G45" s="140">
        <f>SUM(B45:F45)</f>
        <v>0</v>
      </c>
    </row>
    <row r="46" spans="1:8" ht="14.5" x14ac:dyDescent="0.3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70" orientation="portrait" cellComments="atEn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11" sqref="B11"/>
    </sheetView>
  </sheetViews>
  <sheetFormatPr defaultRowHeight="14.5" x14ac:dyDescent="0.35"/>
  <cols>
    <col min="1" max="1" width="27.1796875" style="2" customWidth="1"/>
    <col min="2" max="2" width="24.54296875" style="2" bestFit="1" customWidth="1"/>
    <col min="3" max="3" width="24.54296875" style="2" customWidth="1"/>
    <col min="4" max="7" width="15.54296875" style="2" customWidth="1"/>
    <col min="8" max="8" width="11.54296875" style="59" bestFit="1" customWidth="1"/>
    <col min="9" max="233" width="9.1796875" style="2"/>
    <col min="234" max="234" width="27.1796875" style="2" customWidth="1"/>
    <col min="235" max="235" width="24.54296875" style="2" bestFit="1" customWidth="1"/>
    <col min="236" max="246" width="15.54296875" style="2" customWidth="1"/>
    <col min="247" max="247" width="21.54296875" style="2" customWidth="1"/>
    <col min="248" max="489" width="9.1796875" style="2"/>
    <col min="490" max="490" width="27.1796875" style="2" customWidth="1"/>
    <col min="491" max="491" width="24.54296875" style="2" bestFit="1" customWidth="1"/>
    <col min="492" max="502" width="15.54296875" style="2" customWidth="1"/>
    <col min="503" max="503" width="21.54296875" style="2" customWidth="1"/>
    <col min="504" max="745" width="9.1796875" style="2"/>
    <col min="746" max="746" width="27.1796875" style="2" customWidth="1"/>
    <col min="747" max="747" width="24.54296875" style="2" bestFit="1" customWidth="1"/>
    <col min="748" max="758" width="15.54296875" style="2" customWidth="1"/>
    <col min="759" max="759" width="21.54296875" style="2" customWidth="1"/>
    <col min="760" max="1001" width="9.1796875" style="2"/>
    <col min="1002" max="1002" width="27.1796875" style="2" customWidth="1"/>
    <col min="1003" max="1003" width="24.54296875" style="2" bestFit="1" customWidth="1"/>
    <col min="1004" max="1014" width="15.54296875" style="2" customWidth="1"/>
    <col min="1015" max="1015" width="21.54296875" style="2" customWidth="1"/>
    <col min="1016" max="1257" width="9.1796875" style="2"/>
    <col min="1258" max="1258" width="27.1796875" style="2" customWidth="1"/>
    <col min="1259" max="1259" width="24.54296875" style="2" bestFit="1" customWidth="1"/>
    <col min="1260" max="1270" width="15.54296875" style="2" customWidth="1"/>
    <col min="1271" max="1271" width="21.54296875" style="2" customWidth="1"/>
    <col min="1272" max="1513" width="9.1796875" style="2"/>
    <col min="1514" max="1514" width="27.1796875" style="2" customWidth="1"/>
    <col min="1515" max="1515" width="24.54296875" style="2" bestFit="1" customWidth="1"/>
    <col min="1516" max="1526" width="15.54296875" style="2" customWidth="1"/>
    <col min="1527" max="1527" width="21.54296875" style="2" customWidth="1"/>
    <col min="1528" max="1769" width="9.1796875" style="2"/>
    <col min="1770" max="1770" width="27.1796875" style="2" customWidth="1"/>
    <col min="1771" max="1771" width="24.54296875" style="2" bestFit="1" customWidth="1"/>
    <col min="1772" max="1782" width="15.54296875" style="2" customWidth="1"/>
    <col min="1783" max="1783" width="21.54296875" style="2" customWidth="1"/>
    <col min="1784" max="2025" width="9.1796875" style="2"/>
    <col min="2026" max="2026" width="27.1796875" style="2" customWidth="1"/>
    <col min="2027" max="2027" width="24.54296875" style="2" bestFit="1" customWidth="1"/>
    <col min="2028" max="2038" width="15.54296875" style="2" customWidth="1"/>
    <col min="2039" max="2039" width="21.54296875" style="2" customWidth="1"/>
    <col min="2040" max="2281" width="9.1796875" style="2"/>
    <col min="2282" max="2282" width="27.1796875" style="2" customWidth="1"/>
    <col min="2283" max="2283" width="24.54296875" style="2" bestFit="1" customWidth="1"/>
    <col min="2284" max="2294" width="15.54296875" style="2" customWidth="1"/>
    <col min="2295" max="2295" width="21.54296875" style="2" customWidth="1"/>
    <col min="2296" max="2537" width="9.1796875" style="2"/>
    <col min="2538" max="2538" width="27.1796875" style="2" customWidth="1"/>
    <col min="2539" max="2539" width="24.54296875" style="2" bestFit="1" customWidth="1"/>
    <col min="2540" max="2550" width="15.54296875" style="2" customWidth="1"/>
    <col min="2551" max="2551" width="21.54296875" style="2" customWidth="1"/>
    <col min="2552" max="2793" width="9.1796875" style="2"/>
    <col min="2794" max="2794" width="27.1796875" style="2" customWidth="1"/>
    <col min="2795" max="2795" width="24.54296875" style="2" bestFit="1" customWidth="1"/>
    <col min="2796" max="2806" width="15.54296875" style="2" customWidth="1"/>
    <col min="2807" max="2807" width="21.54296875" style="2" customWidth="1"/>
    <col min="2808" max="3049" width="9.1796875" style="2"/>
    <col min="3050" max="3050" width="27.1796875" style="2" customWidth="1"/>
    <col min="3051" max="3051" width="24.54296875" style="2" bestFit="1" customWidth="1"/>
    <col min="3052" max="3062" width="15.54296875" style="2" customWidth="1"/>
    <col min="3063" max="3063" width="21.54296875" style="2" customWidth="1"/>
    <col min="3064" max="3305" width="9.1796875" style="2"/>
    <col min="3306" max="3306" width="27.1796875" style="2" customWidth="1"/>
    <col min="3307" max="3307" width="24.54296875" style="2" bestFit="1" customWidth="1"/>
    <col min="3308" max="3318" width="15.54296875" style="2" customWidth="1"/>
    <col min="3319" max="3319" width="21.54296875" style="2" customWidth="1"/>
    <col min="3320" max="3561" width="9.1796875" style="2"/>
    <col min="3562" max="3562" width="27.1796875" style="2" customWidth="1"/>
    <col min="3563" max="3563" width="24.54296875" style="2" bestFit="1" customWidth="1"/>
    <col min="3564" max="3574" width="15.54296875" style="2" customWidth="1"/>
    <col min="3575" max="3575" width="21.54296875" style="2" customWidth="1"/>
    <col min="3576" max="3817" width="9.1796875" style="2"/>
    <col min="3818" max="3818" width="27.1796875" style="2" customWidth="1"/>
    <col min="3819" max="3819" width="24.54296875" style="2" bestFit="1" customWidth="1"/>
    <col min="3820" max="3830" width="15.54296875" style="2" customWidth="1"/>
    <col min="3831" max="3831" width="21.54296875" style="2" customWidth="1"/>
    <col min="3832" max="4073" width="9.1796875" style="2"/>
    <col min="4074" max="4074" width="27.1796875" style="2" customWidth="1"/>
    <col min="4075" max="4075" width="24.54296875" style="2" bestFit="1" customWidth="1"/>
    <col min="4076" max="4086" width="15.54296875" style="2" customWidth="1"/>
    <col min="4087" max="4087" width="21.54296875" style="2" customWidth="1"/>
    <col min="4088" max="4329" width="9.1796875" style="2"/>
    <col min="4330" max="4330" width="27.1796875" style="2" customWidth="1"/>
    <col min="4331" max="4331" width="24.54296875" style="2" bestFit="1" customWidth="1"/>
    <col min="4332" max="4342" width="15.54296875" style="2" customWidth="1"/>
    <col min="4343" max="4343" width="21.54296875" style="2" customWidth="1"/>
    <col min="4344" max="4585" width="9.1796875" style="2"/>
    <col min="4586" max="4586" width="27.1796875" style="2" customWidth="1"/>
    <col min="4587" max="4587" width="24.54296875" style="2" bestFit="1" customWidth="1"/>
    <col min="4588" max="4598" width="15.54296875" style="2" customWidth="1"/>
    <col min="4599" max="4599" width="21.54296875" style="2" customWidth="1"/>
    <col min="4600" max="4841" width="9.1796875" style="2"/>
    <col min="4842" max="4842" width="27.1796875" style="2" customWidth="1"/>
    <col min="4843" max="4843" width="24.54296875" style="2" bestFit="1" customWidth="1"/>
    <col min="4844" max="4854" width="15.54296875" style="2" customWidth="1"/>
    <col min="4855" max="4855" width="21.54296875" style="2" customWidth="1"/>
    <col min="4856" max="5097" width="9.1796875" style="2"/>
    <col min="5098" max="5098" width="27.1796875" style="2" customWidth="1"/>
    <col min="5099" max="5099" width="24.54296875" style="2" bestFit="1" customWidth="1"/>
    <col min="5100" max="5110" width="15.54296875" style="2" customWidth="1"/>
    <col min="5111" max="5111" width="21.54296875" style="2" customWidth="1"/>
    <col min="5112" max="5353" width="9.1796875" style="2"/>
    <col min="5354" max="5354" width="27.1796875" style="2" customWidth="1"/>
    <col min="5355" max="5355" width="24.54296875" style="2" bestFit="1" customWidth="1"/>
    <col min="5356" max="5366" width="15.54296875" style="2" customWidth="1"/>
    <col min="5367" max="5367" width="21.54296875" style="2" customWidth="1"/>
    <col min="5368" max="5609" width="9.1796875" style="2"/>
    <col min="5610" max="5610" width="27.1796875" style="2" customWidth="1"/>
    <col min="5611" max="5611" width="24.54296875" style="2" bestFit="1" customWidth="1"/>
    <col min="5612" max="5622" width="15.54296875" style="2" customWidth="1"/>
    <col min="5623" max="5623" width="21.54296875" style="2" customWidth="1"/>
    <col min="5624" max="5865" width="9.1796875" style="2"/>
    <col min="5866" max="5866" width="27.1796875" style="2" customWidth="1"/>
    <col min="5867" max="5867" width="24.54296875" style="2" bestFit="1" customWidth="1"/>
    <col min="5868" max="5878" width="15.54296875" style="2" customWidth="1"/>
    <col min="5879" max="5879" width="21.54296875" style="2" customWidth="1"/>
    <col min="5880" max="6121" width="9.1796875" style="2"/>
    <col min="6122" max="6122" width="27.1796875" style="2" customWidth="1"/>
    <col min="6123" max="6123" width="24.54296875" style="2" bestFit="1" customWidth="1"/>
    <col min="6124" max="6134" width="15.54296875" style="2" customWidth="1"/>
    <col min="6135" max="6135" width="21.54296875" style="2" customWidth="1"/>
    <col min="6136" max="6377" width="9.1796875" style="2"/>
    <col min="6378" max="6378" width="27.1796875" style="2" customWidth="1"/>
    <col min="6379" max="6379" width="24.54296875" style="2" bestFit="1" customWidth="1"/>
    <col min="6380" max="6390" width="15.54296875" style="2" customWidth="1"/>
    <col min="6391" max="6391" width="21.54296875" style="2" customWidth="1"/>
    <col min="6392" max="6633" width="9.1796875" style="2"/>
    <col min="6634" max="6634" width="27.1796875" style="2" customWidth="1"/>
    <col min="6635" max="6635" width="24.54296875" style="2" bestFit="1" customWidth="1"/>
    <col min="6636" max="6646" width="15.54296875" style="2" customWidth="1"/>
    <col min="6647" max="6647" width="21.54296875" style="2" customWidth="1"/>
    <col min="6648" max="6889" width="9.1796875" style="2"/>
    <col min="6890" max="6890" width="27.1796875" style="2" customWidth="1"/>
    <col min="6891" max="6891" width="24.54296875" style="2" bestFit="1" customWidth="1"/>
    <col min="6892" max="6902" width="15.54296875" style="2" customWidth="1"/>
    <col min="6903" max="6903" width="21.54296875" style="2" customWidth="1"/>
    <col min="6904" max="7145" width="9.1796875" style="2"/>
    <col min="7146" max="7146" width="27.1796875" style="2" customWidth="1"/>
    <col min="7147" max="7147" width="24.54296875" style="2" bestFit="1" customWidth="1"/>
    <col min="7148" max="7158" width="15.54296875" style="2" customWidth="1"/>
    <col min="7159" max="7159" width="21.54296875" style="2" customWidth="1"/>
    <col min="7160" max="7401" width="9.1796875" style="2"/>
    <col min="7402" max="7402" width="27.1796875" style="2" customWidth="1"/>
    <col min="7403" max="7403" width="24.54296875" style="2" bestFit="1" customWidth="1"/>
    <col min="7404" max="7414" width="15.54296875" style="2" customWidth="1"/>
    <col min="7415" max="7415" width="21.54296875" style="2" customWidth="1"/>
    <col min="7416" max="7657" width="9.1796875" style="2"/>
    <col min="7658" max="7658" width="27.1796875" style="2" customWidth="1"/>
    <col min="7659" max="7659" width="24.54296875" style="2" bestFit="1" customWidth="1"/>
    <col min="7660" max="7670" width="15.54296875" style="2" customWidth="1"/>
    <col min="7671" max="7671" width="21.54296875" style="2" customWidth="1"/>
    <col min="7672" max="7913" width="9.1796875" style="2"/>
    <col min="7914" max="7914" width="27.1796875" style="2" customWidth="1"/>
    <col min="7915" max="7915" width="24.54296875" style="2" bestFit="1" customWidth="1"/>
    <col min="7916" max="7926" width="15.54296875" style="2" customWidth="1"/>
    <col min="7927" max="7927" width="21.54296875" style="2" customWidth="1"/>
    <col min="7928" max="8169" width="9.1796875" style="2"/>
    <col min="8170" max="8170" width="27.1796875" style="2" customWidth="1"/>
    <col min="8171" max="8171" width="24.54296875" style="2" bestFit="1" customWidth="1"/>
    <col min="8172" max="8182" width="15.54296875" style="2" customWidth="1"/>
    <col min="8183" max="8183" width="21.54296875" style="2" customWidth="1"/>
    <col min="8184" max="8425" width="9.1796875" style="2"/>
    <col min="8426" max="8426" width="27.1796875" style="2" customWidth="1"/>
    <col min="8427" max="8427" width="24.54296875" style="2" bestFit="1" customWidth="1"/>
    <col min="8428" max="8438" width="15.54296875" style="2" customWidth="1"/>
    <col min="8439" max="8439" width="21.54296875" style="2" customWidth="1"/>
    <col min="8440" max="8681" width="9.1796875" style="2"/>
    <col min="8682" max="8682" width="27.1796875" style="2" customWidth="1"/>
    <col min="8683" max="8683" width="24.54296875" style="2" bestFit="1" customWidth="1"/>
    <col min="8684" max="8694" width="15.54296875" style="2" customWidth="1"/>
    <col min="8695" max="8695" width="21.54296875" style="2" customWidth="1"/>
    <col min="8696" max="8937" width="9.1796875" style="2"/>
    <col min="8938" max="8938" width="27.1796875" style="2" customWidth="1"/>
    <col min="8939" max="8939" width="24.54296875" style="2" bestFit="1" customWidth="1"/>
    <col min="8940" max="8950" width="15.54296875" style="2" customWidth="1"/>
    <col min="8951" max="8951" width="21.54296875" style="2" customWidth="1"/>
    <col min="8952" max="9193" width="9.1796875" style="2"/>
    <col min="9194" max="9194" width="27.1796875" style="2" customWidth="1"/>
    <col min="9195" max="9195" width="24.54296875" style="2" bestFit="1" customWidth="1"/>
    <col min="9196" max="9206" width="15.54296875" style="2" customWidth="1"/>
    <col min="9207" max="9207" width="21.54296875" style="2" customWidth="1"/>
    <col min="9208" max="9449" width="9.1796875" style="2"/>
    <col min="9450" max="9450" width="27.1796875" style="2" customWidth="1"/>
    <col min="9451" max="9451" width="24.54296875" style="2" bestFit="1" customWidth="1"/>
    <col min="9452" max="9462" width="15.54296875" style="2" customWidth="1"/>
    <col min="9463" max="9463" width="21.54296875" style="2" customWidth="1"/>
    <col min="9464" max="9705" width="9.1796875" style="2"/>
    <col min="9706" max="9706" width="27.1796875" style="2" customWidth="1"/>
    <col min="9707" max="9707" width="24.54296875" style="2" bestFit="1" customWidth="1"/>
    <col min="9708" max="9718" width="15.54296875" style="2" customWidth="1"/>
    <col min="9719" max="9719" width="21.54296875" style="2" customWidth="1"/>
    <col min="9720" max="9961" width="9.1796875" style="2"/>
    <col min="9962" max="9962" width="27.1796875" style="2" customWidth="1"/>
    <col min="9963" max="9963" width="24.54296875" style="2" bestFit="1" customWidth="1"/>
    <col min="9964" max="9974" width="15.54296875" style="2" customWidth="1"/>
    <col min="9975" max="9975" width="21.54296875" style="2" customWidth="1"/>
    <col min="9976" max="10217" width="9.1796875" style="2"/>
    <col min="10218" max="10218" width="27.1796875" style="2" customWidth="1"/>
    <col min="10219" max="10219" width="24.54296875" style="2" bestFit="1" customWidth="1"/>
    <col min="10220" max="10230" width="15.54296875" style="2" customWidth="1"/>
    <col min="10231" max="10231" width="21.54296875" style="2" customWidth="1"/>
    <col min="10232" max="10473" width="9.1796875" style="2"/>
    <col min="10474" max="10474" width="27.1796875" style="2" customWidth="1"/>
    <col min="10475" max="10475" width="24.54296875" style="2" bestFit="1" customWidth="1"/>
    <col min="10476" max="10486" width="15.54296875" style="2" customWidth="1"/>
    <col min="10487" max="10487" width="21.54296875" style="2" customWidth="1"/>
    <col min="10488" max="10729" width="9.1796875" style="2"/>
    <col min="10730" max="10730" width="27.1796875" style="2" customWidth="1"/>
    <col min="10731" max="10731" width="24.54296875" style="2" bestFit="1" customWidth="1"/>
    <col min="10732" max="10742" width="15.54296875" style="2" customWidth="1"/>
    <col min="10743" max="10743" width="21.54296875" style="2" customWidth="1"/>
    <col min="10744" max="10985" width="9.1796875" style="2"/>
    <col min="10986" max="10986" width="27.1796875" style="2" customWidth="1"/>
    <col min="10987" max="10987" width="24.54296875" style="2" bestFit="1" customWidth="1"/>
    <col min="10988" max="10998" width="15.54296875" style="2" customWidth="1"/>
    <col min="10999" max="10999" width="21.54296875" style="2" customWidth="1"/>
    <col min="11000" max="11241" width="9.1796875" style="2"/>
    <col min="11242" max="11242" width="27.1796875" style="2" customWidth="1"/>
    <col min="11243" max="11243" width="24.54296875" style="2" bestFit="1" customWidth="1"/>
    <col min="11244" max="11254" width="15.54296875" style="2" customWidth="1"/>
    <col min="11255" max="11255" width="21.54296875" style="2" customWidth="1"/>
    <col min="11256" max="11497" width="9.1796875" style="2"/>
    <col min="11498" max="11498" width="27.1796875" style="2" customWidth="1"/>
    <col min="11499" max="11499" width="24.54296875" style="2" bestFit="1" customWidth="1"/>
    <col min="11500" max="11510" width="15.54296875" style="2" customWidth="1"/>
    <col min="11511" max="11511" width="21.54296875" style="2" customWidth="1"/>
    <col min="11512" max="11753" width="9.1796875" style="2"/>
    <col min="11754" max="11754" width="27.1796875" style="2" customWidth="1"/>
    <col min="11755" max="11755" width="24.54296875" style="2" bestFit="1" customWidth="1"/>
    <col min="11756" max="11766" width="15.54296875" style="2" customWidth="1"/>
    <col min="11767" max="11767" width="21.54296875" style="2" customWidth="1"/>
    <col min="11768" max="12009" width="9.1796875" style="2"/>
    <col min="12010" max="12010" width="27.1796875" style="2" customWidth="1"/>
    <col min="12011" max="12011" width="24.54296875" style="2" bestFit="1" customWidth="1"/>
    <col min="12012" max="12022" width="15.54296875" style="2" customWidth="1"/>
    <col min="12023" max="12023" width="21.54296875" style="2" customWidth="1"/>
    <col min="12024" max="12265" width="9.1796875" style="2"/>
    <col min="12266" max="12266" width="27.1796875" style="2" customWidth="1"/>
    <col min="12267" max="12267" width="24.54296875" style="2" bestFit="1" customWidth="1"/>
    <col min="12268" max="12278" width="15.54296875" style="2" customWidth="1"/>
    <col min="12279" max="12279" width="21.54296875" style="2" customWidth="1"/>
    <col min="12280" max="12521" width="9.1796875" style="2"/>
    <col min="12522" max="12522" width="27.1796875" style="2" customWidth="1"/>
    <col min="12523" max="12523" width="24.54296875" style="2" bestFit="1" customWidth="1"/>
    <col min="12524" max="12534" width="15.54296875" style="2" customWidth="1"/>
    <col min="12535" max="12535" width="21.54296875" style="2" customWidth="1"/>
    <col min="12536" max="12777" width="9.1796875" style="2"/>
    <col min="12778" max="12778" width="27.1796875" style="2" customWidth="1"/>
    <col min="12779" max="12779" width="24.54296875" style="2" bestFit="1" customWidth="1"/>
    <col min="12780" max="12790" width="15.54296875" style="2" customWidth="1"/>
    <col min="12791" max="12791" width="21.54296875" style="2" customWidth="1"/>
    <col min="12792" max="13033" width="9.1796875" style="2"/>
    <col min="13034" max="13034" width="27.1796875" style="2" customWidth="1"/>
    <col min="13035" max="13035" width="24.54296875" style="2" bestFit="1" customWidth="1"/>
    <col min="13036" max="13046" width="15.54296875" style="2" customWidth="1"/>
    <col min="13047" max="13047" width="21.54296875" style="2" customWidth="1"/>
    <col min="13048" max="13289" width="9.1796875" style="2"/>
    <col min="13290" max="13290" width="27.1796875" style="2" customWidth="1"/>
    <col min="13291" max="13291" width="24.54296875" style="2" bestFit="1" customWidth="1"/>
    <col min="13292" max="13302" width="15.54296875" style="2" customWidth="1"/>
    <col min="13303" max="13303" width="21.54296875" style="2" customWidth="1"/>
    <col min="13304" max="13545" width="9.1796875" style="2"/>
    <col min="13546" max="13546" width="27.1796875" style="2" customWidth="1"/>
    <col min="13547" max="13547" width="24.54296875" style="2" bestFit="1" customWidth="1"/>
    <col min="13548" max="13558" width="15.54296875" style="2" customWidth="1"/>
    <col min="13559" max="13559" width="21.54296875" style="2" customWidth="1"/>
    <col min="13560" max="13801" width="9.1796875" style="2"/>
    <col min="13802" max="13802" width="27.1796875" style="2" customWidth="1"/>
    <col min="13803" max="13803" width="24.54296875" style="2" bestFit="1" customWidth="1"/>
    <col min="13804" max="13814" width="15.54296875" style="2" customWidth="1"/>
    <col min="13815" max="13815" width="21.54296875" style="2" customWidth="1"/>
    <col min="13816" max="14057" width="9.1796875" style="2"/>
    <col min="14058" max="14058" width="27.1796875" style="2" customWidth="1"/>
    <col min="14059" max="14059" width="24.54296875" style="2" bestFit="1" customWidth="1"/>
    <col min="14060" max="14070" width="15.54296875" style="2" customWidth="1"/>
    <col min="14071" max="14071" width="21.54296875" style="2" customWidth="1"/>
    <col min="14072" max="14313" width="9.1796875" style="2"/>
    <col min="14314" max="14314" width="27.1796875" style="2" customWidth="1"/>
    <col min="14315" max="14315" width="24.54296875" style="2" bestFit="1" customWidth="1"/>
    <col min="14316" max="14326" width="15.54296875" style="2" customWidth="1"/>
    <col min="14327" max="14327" width="21.54296875" style="2" customWidth="1"/>
    <col min="14328" max="14569" width="9.1796875" style="2"/>
    <col min="14570" max="14570" width="27.1796875" style="2" customWidth="1"/>
    <col min="14571" max="14571" width="24.54296875" style="2" bestFit="1" customWidth="1"/>
    <col min="14572" max="14582" width="15.54296875" style="2" customWidth="1"/>
    <col min="14583" max="14583" width="21.54296875" style="2" customWidth="1"/>
    <col min="14584" max="14825" width="9.1796875" style="2"/>
    <col min="14826" max="14826" width="27.1796875" style="2" customWidth="1"/>
    <col min="14827" max="14827" width="24.54296875" style="2" bestFit="1" customWidth="1"/>
    <col min="14828" max="14838" width="15.54296875" style="2" customWidth="1"/>
    <col min="14839" max="14839" width="21.54296875" style="2" customWidth="1"/>
    <col min="14840" max="15081" width="9.1796875" style="2"/>
    <col min="15082" max="15082" width="27.1796875" style="2" customWidth="1"/>
    <col min="15083" max="15083" width="24.54296875" style="2" bestFit="1" customWidth="1"/>
    <col min="15084" max="15094" width="15.54296875" style="2" customWidth="1"/>
    <col min="15095" max="15095" width="21.54296875" style="2" customWidth="1"/>
    <col min="15096" max="15337" width="9.1796875" style="2"/>
    <col min="15338" max="15338" width="27.1796875" style="2" customWidth="1"/>
    <col min="15339" max="15339" width="24.54296875" style="2" bestFit="1" customWidth="1"/>
    <col min="15340" max="15350" width="15.54296875" style="2" customWidth="1"/>
    <col min="15351" max="15351" width="21.54296875" style="2" customWidth="1"/>
    <col min="15352" max="15593" width="9.1796875" style="2"/>
    <col min="15594" max="15594" width="27.1796875" style="2" customWidth="1"/>
    <col min="15595" max="15595" width="24.54296875" style="2" bestFit="1" customWidth="1"/>
    <col min="15596" max="15606" width="15.54296875" style="2" customWidth="1"/>
    <col min="15607" max="15607" width="21.54296875" style="2" customWidth="1"/>
    <col min="15608" max="15849" width="9.1796875" style="2"/>
    <col min="15850" max="15850" width="27.1796875" style="2" customWidth="1"/>
    <col min="15851" max="15851" width="24.54296875" style="2" bestFit="1" customWidth="1"/>
    <col min="15852" max="15862" width="15.54296875" style="2" customWidth="1"/>
    <col min="15863" max="15863" width="21.54296875" style="2" customWidth="1"/>
    <col min="15864" max="16105" width="9.1796875" style="2"/>
    <col min="16106" max="16106" width="27.1796875" style="2" customWidth="1"/>
    <col min="16107" max="16107" width="24.54296875" style="2" bestFit="1" customWidth="1"/>
    <col min="16108" max="16118" width="15.54296875" style="2" customWidth="1"/>
    <col min="16119" max="16119" width="21.54296875" style="2" customWidth="1"/>
    <col min="16120" max="16384" width="9.1796875" style="2"/>
  </cols>
  <sheetData>
    <row r="1" spans="1:7" ht="15.5" x14ac:dyDescent="0.35">
      <c r="A1" s="1" t="s">
        <v>0</v>
      </c>
    </row>
    <row r="2" spans="1:7" ht="15.5" x14ac:dyDescent="0.35">
      <c r="A2" s="3" t="s">
        <v>109</v>
      </c>
      <c r="B2"/>
      <c r="C2"/>
      <c r="D2"/>
      <c r="E2"/>
      <c r="F2"/>
      <c r="G2"/>
    </row>
    <row r="3" spans="1:7" ht="15.5" x14ac:dyDescent="0.35">
      <c r="A3" s="3"/>
      <c r="B3"/>
      <c r="C3"/>
      <c r="D3"/>
      <c r="E3"/>
      <c r="F3"/>
      <c r="G3" s="44"/>
    </row>
    <row r="4" spans="1:7" ht="15.5" x14ac:dyDescent="0.35">
      <c r="A4" s="3" t="s">
        <v>1</v>
      </c>
      <c r="B4" s="3" t="s">
        <v>59</v>
      </c>
      <c r="C4" s="3"/>
      <c r="D4"/>
      <c r="E4"/>
      <c r="F4"/>
      <c r="G4" s="44"/>
    </row>
    <row r="5" spans="1:7" ht="15.5" x14ac:dyDescent="0.35">
      <c r="A5" s="3"/>
      <c r="B5" s="3"/>
      <c r="C5" s="3"/>
      <c r="D5"/>
      <c r="E5"/>
      <c r="F5"/>
      <c r="G5" s="44"/>
    </row>
    <row r="6" spans="1:7" ht="15.5" x14ac:dyDescent="0.35">
      <c r="A6" s="3"/>
      <c r="B6" s="3"/>
      <c r="C6" s="3"/>
      <c r="D6"/>
      <c r="E6"/>
      <c r="F6"/>
      <c r="G6" s="44"/>
    </row>
    <row r="7" spans="1:7" ht="44.5" x14ac:dyDescent="0.45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7" x14ac:dyDescent="0.3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7" x14ac:dyDescent="0.35">
      <c r="A9"/>
      <c r="B9" s="7"/>
      <c r="C9" s="7"/>
      <c r="D9" s="7"/>
      <c r="E9" s="7"/>
      <c r="F9" s="7"/>
      <c r="G9" s="42"/>
    </row>
    <row r="10" spans="1:7" ht="15.5" x14ac:dyDescent="0.35">
      <c r="A10" s="8" t="s">
        <v>110</v>
      </c>
      <c r="B10" s="9">
        <f>'10-Categorized Balances'!G14</f>
        <v>-540537</v>
      </c>
      <c r="C10" s="9">
        <f>'10-Categorized Balances'!G21</f>
        <v>103665.99999999999</v>
      </c>
      <c r="D10" s="9">
        <f>'10-Categorized Balances'!G28</f>
        <v>15695</v>
      </c>
      <c r="E10" s="9">
        <f>'10-Categorized Balances'!G35</f>
        <v>57021</v>
      </c>
      <c r="F10" s="9">
        <f>'10-Categorized Balances'!G42</f>
        <v>267696</v>
      </c>
      <c r="G10" s="9">
        <f>SUM(B10:F10)</f>
        <v>-96459</v>
      </c>
    </row>
    <row r="11" spans="1:7" ht="15.5" x14ac:dyDescent="0.35">
      <c r="A11" s="8" t="s">
        <v>111</v>
      </c>
      <c r="B11" s="67">
        <f>'10-Categorized Balances'!G15</f>
        <v>0</v>
      </c>
      <c r="C11" s="67">
        <f>'10-Categorized Balances'!G22</f>
        <v>0</v>
      </c>
      <c r="D11" s="67">
        <f>'10-Categorized Balances'!G29</f>
        <v>0</v>
      </c>
      <c r="E11" s="67">
        <f>'10-Categorized Balances'!G36</f>
        <v>0</v>
      </c>
      <c r="F11" s="67">
        <f>'10-Categorized Balances'!G43</f>
        <v>0</v>
      </c>
      <c r="G11" s="9">
        <f>SUM(B11:F11)</f>
        <v>0</v>
      </c>
    </row>
    <row r="12" spans="1:7" ht="15.5" x14ac:dyDescent="0.35">
      <c r="A12" s="8" t="s">
        <v>112</v>
      </c>
      <c r="B12" s="68">
        <f>'10-Categorized Balances'!G16</f>
        <v>0</v>
      </c>
      <c r="C12" s="68">
        <f>'10-Categorized Balances'!G23</f>
        <v>0</v>
      </c>
      <c r="D12" s="68">
        <f>'10-Categorized Balances'!G30</f>
        <v>0</v>
      </c>
      <c r="E12" s="68">
        <f>'10-Categorized Balances'!G37</f>
        <v>0</v>
      </c>
      <c r="F12" s="68">
        <f>'10-Categorized Balances'!G44</f>
        <v>0</v>
      </c>
      <c r="G12" s="9">
        <f>SUM(B12:F12)</f>
        <v>0</v>
      </c>
    </row>
    <row r="13" spans="1:7" x14ac:dyDescent="0.35">
      <c r="A13"/>
      <c r="B13" s="67"/>
      <c r="C13" s="67"/>
      <c r="D13" s="67"/>
      <c r="E13" s="67"/>
      <c r="F13" s="67"/>
      <c r="G13" s="68"/>
    </row>
    <row r="14" spans="1:7" x14ac:dyDescent="0.35">
      <c r="F14"/>
    </row>
  </sheetData>
  <mergeCells count="1">
    <mergeCell ref="B7:C7"/>
  </mergeCells>
  <pageMargins left="0.45" right="0.45" top="0.75" bottom="0.75" header="0.55000000000000004" footer="0.55000000000000004"/>
  <pageSetup scale="92" fitToHeight="0" orientation="landscape" cellComments="atEnd" r:id="rId1"/>
  <headerFooter>
    <oddFooter>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4" workbookViewId="0">
      <selection activeCell="G21" sqref="G21"/>
    </sheetView>
  </sheetViews>
  <sheetFormatPr defaultColWidth="13.453125" defaultRowHeight="13" x14ac:dyDescent="0.3"/>
  <cols>
    <col min="1" max="1" width="20" style="11" customWidth="1"/>
    <col min="2" max="4" width="13.453125" style="11" customWidth="1"/>
    <col min="5" max="5" width="13.54296875" style="11" customWidth="1"/>
    <col min="6" max="6" width="15.1796875" style="11" customWidth="1"/>
    <col min="7" max="7" width="15.453125" style="12" customWidth="1"/>
    <col min="8" max="8" width="17.1796875" style="11" customWidth="1"/>
    <col min="9" max="9" width="10.453125" style="105" customWidth="1"/>
    <col min="10" max="10" width="11.81640625" style="11" customWidth="1"/>
    <col min="11" max="252" width="9.1796875" style="11" customWidth="1"/>
    <col min="253" max="253" width="5.1796875" style="11" customWidth="1"/>
    <col min="254" max="254" width="17.1796875" style="11" customWidth="1"/>
    <col min="255" max="255" width="4.453125" style="11" customWidth="1"/>
    <col min="256" max="256" width="13.453125" style="11"/>
    <col min="257" max="257" width="20" style="11" customWidth="1"/>
    <col min="258" max="260" width="13.453125" style="11" customWidth="1"/>
    <col min="261" max="261" width="13.54296875" style="11" customWidth="1"/>
    <col min="262" max="262" width="15.1796875" style="11" customWidth="1"/>
    <col min="263" max="263" width="15.453125" style="11" customWidth="1"/>
    <col min="264" max="264" width="12.453125" style="11" customWidth="1"/>
    <col min="265" max="508" width="9.1796875" style="11" customWidth="1"/>
    <col min="509" max="509" width="5.1796875" style="11" customWidth="1"/>
    <col min="510" max="510" width="17.1796875" style="11" customWidth="1"/>
    <col min="511" max="511" width="4.453125" style="11" customWidth="1"/>
    <col min="512" max="512" width="13.453125" style="11"/>
    <col min="513" max="513" width="20" style="11" customWidth="1"/>
    <col min="514" max="516" width="13.453125" style="11" customWidth="1"/>
    <col min="517" max="517" width="13.54296875" style="11" customWidth="1"/>
    <col min="518" max="518" width="15.1796875" style="11" customWidth="1"/>
    <col min="519" max="519" width="15.453125" style="11" customWidth="1"/>
    <col min="520" max="520" width="12.453125" style="11" customWidth="1"/>
    <col min="521" max="764" width="9.1796875" style="11" customWidth="1"/>
    <col min="765" max="765" width="5.1796875" style="11" customWidth="1"/>
    <col min="766" max="766" width="17.1796875" style="11" customWidth="1"/>
    <col min="767" max="767" width="4.453125" style="11" customWidth="1"/>
    <col min="768" max="768" width="13.453125" style="11"/>
    <col min="769" max="769" width="20" style="11" customWidth="1"/>
    <col min="770" max="772" width="13.453125" style="11" customWidth="1"/>
    <col min="773" max="773" width="13.54296875" style="11" customWidth="1"/>
    <col min="774" max="774" width="15.1796875" style="11" customWidth="1"/>
    <col min="775" max="775" width="15.453125" style="11" customWidth="1"/>
    <col min="776" max="776" width="12.453125" style="11" customWidth="1"/>
    <col min="777" max="1020" width="9.1796875" style="11" customWidth="1"/>
    <col min="1021" max="1021" width="5.1796875" style="11" customWidth="1"/>
    <col min="1022" max="1022" width="17.1796875" style="11" customWidth="1"/>
    <col min="1023" max="1023" width="4.453125" style="11" customWidth="1"/>
    <col min="1024" max="1024" width="13.453125" style="11"/>
    <col min="1025" max="1025" width="20" style="11" customWidth="1"/>
    <col min="1026" max="1028" width="13.453125" style="11" customWidth="1"/>
    <col min="1029" max="1029" width="13.54296875" style="11" customWidth="1"/>
    <col min="1030" max="1030" width="15.1796875" style="11" customWidth="1"/>
    <col min="1031" max="1031" width="15.453125" style="11" customWidth="1"/>
    <col min="1032" max="1032" width="12.453125" style="11" customWidth="1"/>
    <col min="1033" max="1276" width="9.1796875" style="11" customWidth="1"/>
    <col min="1277" max="1277" width="5.1796875" style="11" customWidth="1"/>
    <col min="1278" max="1278" width="17.1796875" style="11" customWidth="1"/>
    <col min="1279" max="1279" width="4.453125" style="11" customWidth="1"/>
    <col min="1280" max="1280" width="13.453125" style="11"/>
    <col min="1281" max="1281" width="20" style="11" customWidth="1"/>
    <col min="1282" max="1284" width="13.453125" style="11" customWidth="1"/>
    <col min="1285" max="1285" width="13.54296875" style="11" customWidth="1"/>
    <col min="1286" max="1286" width="15.1796875" style="11" customWidth="1"/>
    <col min="1287" max="1287" width="15.453125" style="11" customWidth="1"/>
    <col min="1288" max="1288" width="12.453125" style="11" customWidth="1"/>
    <col min="1289" max="1532" width="9.1796875" style="11" customWidth="1"/>
    <col min="1533" max="1533" width="5.1796875" style="11" customWidth="1"/>
    <col min="1534" max="1534" width="17.1796875" style="11" customWidth="1"/>
    <col min="1535" max="1535" width="4.453125" style="11" customWidth="1"/>
    <col min="1536" max="1536" width="13.453125" style="11"/>
    <col min="1537" max="1537" width="20" style="11" customWidth="1"/>
    <col min="1538" max="1540" width="13.453125" style="11" customWidth="1"/>
    <col min="1541" max="1541" width="13.54296875" style="11" customWidth="1"/>
    <col min="1542" max="1542" width="15.1796875" style="11" customWidth="1"/>
    <col min="1543" max="1543" width="15.453125" style="11" customWidth="1"/>
    <col min="1544" max="1544" width="12.453125" style="11" customWidth="1"/>
    <col min="1545" max="1788" width="9.1796875" style="11" customWidth="1"/>
    <col min="1789" max="1789" width="5.1796875" style="11" customWidth="1"/>
    <col min="1790" max="1790" width="17.1796875" style="11" customWidth="1"/>
    <col min="1791" max="1791" width="4.453125" style="11" customWidth="1"/>
    <col min="1792" max="1792" width="13.453125" style="11"/>
    <col min="1793" max="1793" width="20" style="11" customWidth="1"/>
    <col min="1794" max="1796" width="13.453125" style="11" customWidth="1"/>
    <col min="1797" max="1797" width="13.54296875" style="11" customWidth="1"/>
    <col min="1798" max="1798" width="15.1796875" style="11" customWidth="1"/>
    <col min="1799" max="1799" width="15.453125" style="11" customWidth="1"/>
    <col min="1800" max="1800" width="12.453125" style="11" customWidth="1"/>
    <col min="1801" max="2044" width="9.1796875" style="11" customWidth="1"/>
    <col min="2045" max="2045" width="5.1796875" style="11" customWidth="1"/>
    <col min="2046" max="2046" width="17.1796875" style="11" customWidth="1"/>
    <col min="2047" max="2047" width="4.453125" style="11" customWidth="1"/>
    <col min="2048" max="2048" width="13.453125" style="11"/>
    <col min="2049" max="2049" width="20" style="11" customWidth="1"/>
    <col min="2050" max="2052" width="13.453125" style="11" customWidth="1"/>
    <col min="2053" max="2053" width="13.54296875" style="11" customWidth="1"/>
    <col min="2054" max="2054" width="15.1796875" style="11" customWidth="1"/>
    <col min="2055" max="2055" width="15.453125" style="11" customWidth="1"/>
    <col min="2056" max="2056" width="12.453125" style="11" customWidth="1"/>
    <col min="2057" max="2300" width="9.1796875" style="11" customWidth="1"/>
    <col min="2301" max="2301" width="5.1796875" style="11" customWidth="1"/>
    <col min="2302" max="2302" width="17.1796875" style="11" customWidth="1"/>
    <col min="2303" max="2303" width="4.453125" style="11" customWidth="1"/>
    <col min="2304" max="2304" width="13.453125" style="11"/>
    <col min="2305" max="2305" width="20" style="11" customWidth="1"/>
    <col min="2306" max="2308" width="13.453125" style="11" customWidth="1"/>
    <col min="2309" max="2309" width="13.54296875" style="11" customWidth="1"/>
    <col min="2310" max="2310" width="15.1796875" style="11" customWidth="1"/>
    <col min="2311" max="2311" width="15.453125" style="11" customWidth="1"/>
    <col min="2312" max="2312" width="12.453125" style="11" customWidth="1"/>
    <col min="2313" max="2556" width="9.1796875" style="11" customWidth="1"/>
    <col min="2557" max="2557" width="5.1796875" style="11" customWidth="1"/>
    <col min="2558" max="2558" width="17.1796875" style="11" customWidth="1"/>
    <col min="2559" max="2559" width="4.453125" style="11" customWidth="1"/>
    <col min="2560" max="2560" width="13.453125" style="11"/>
    <col min="2561" max="2561" width="20" style="11" customWidth="1"/>
    <col min="2562" max="2564" width="13.453125" style="11" customWidth="1"/>
    <col min="2565" max="2565" width="13.54296875" style="11" customWidth="1"/>
    <col min="2566" max="2566" width="15.1796875" style="11" customWidth="1"/>
    <col min="2567" max="2567" width="15.453125" style="11" customWidth="1"/>
    <col min="2568" max="2568" width="12.453125" style="11" customWidth="1"/>
    <col min="2569" max="2812" width="9.1796875" style="11" customWidth="1"/>
    <col min="2813" max="2813" width="5.1796875" style="11" customWidth="1"/>
    <col min="2814" max="2814" width="17.1796875" style="11" customWidth="1"/>
    <col min="2815" max="2815" width="4.453125" style="11" customWidth="1"/>
    <col min="2816" max="2816" width="13.453125" style="11"/>
    <col min="2817" max="2817" width="20" style="11" customWidth="1"/>
    <col min="2818" max="2820" width="13.453125" style="11" customWidth="1"/>
    <col min="2821" max="2821" width="13.54296875" style="11" customWidth="1"/>
    <col min="2822" max="2822" width="15.1796875" style="11" customWidth="1"/>
    <col min="2823" max="2823" width="15.453125" style="11" customWidth="1"/>
    <col min="2824" max="2824" width="12.453125" style="11" customWidth="1"/>
    <col min="2825" max="3068" width="9.1796875" style="11" customWidth="1"/>
    <col min="3069" max="3069" width="5.1796875" style="11" customWidth="1"/>
    <col min="3070" max="3070" width="17.1796875" style="11" customWidth="1"/>
    <col min="3071" max="3071" width="4.453125" style="11" customWidth="1"/>
    <col min="3072" max="3072" width="13.453125" style="11"/>
    <col min="3073" max="3073" width="20" style="11" customWidth="1"/>
    <col min="3074" max="3076" width="13.453125" style="11" customWidth="1"/>
    <col min="3077" max="3077" width="13.54296875" style="11" customWidth="1"/>
    <col min="3078" max="3078" width="15.1796875" style="11" customWidth="1"/>
    <col min="3079" max="3079" width="15.453125" style="11" customWidth="1"/>
    <col min="3080" max="3080" width="12.453125" style="11" customWidth="1"/>
    <col min="3081" max="3324" width="9.1796875" style="11" customWidth="1"/>
    <col min="3325" max="3325" width="5.1796875" style="11" customWidth="1"/>
    <col min="3326" max="3326" width="17.1796875" style="11" customWidth="1"/>
    <col min="3327" max="3327" width="4.453125" style="11" customWidth="1"/>
    <col min="3328" max="3328" width="13.453125" style="11"/>
    <col min="3329" max="3329" width="20" style="11" customWidth="1"/>
    <col min="3330" max="3332" width="13.453125" style="11" customWidth="1"/>
    <col min="3333" max="3333" width="13.54296875" style="11" customWidth="1"/>
    <col min="3334" max="3334" width="15.1796875" style="11" customWidth="1"/>
    <col min="3335" max="3335" width="15.453125" style="11" customWidth="1"/>
    <col min="3336" max="3336" width="12.453125" style="11" customWidth="1"/>
    <col min="3337" max="3580" width="9.1796875" style="11" customWidth="1"/>
    <col min="3581" max="3581" width="5.1796875" style="11" customWidth="1"/>
    <col min="3582" max="3582" width="17.1796875" style="11" customWidth="1"/>
    <col min="3583" max="3583" width="4.453125" style="11" customWidth="1"/>
    <col min="3584" max="3584" width="13.453125" style="11"/>
    <col min="3585" max="3585" width="20" style="11" customWidth="1"/>
    <col min="3586" max="3588" width="13.453125" style="11" customWidth="1"/>
    <col min="3589" max="3589" width="13.54296875" style="11" customWidth="1"/>
    <col min="3590" max="3590" width="15.1796875" style="11" customWidth="1"/>
    <col min="3591" max="3591" width="15.453125" style="11" customWidth="1"/>
    <col min="3592" max="3592" width="12.453125" style="11" customWidth="1"/>
    <col min="3593" max="3836" width="9.1796875" style="11" customWidth="1"/>
    <col min="3837" max="3837" width="5.1796875" style="11" customWidth="1"/>
    <col min="3838" max="3838" width="17.1796875" style="11" customWidth="1"/>
    <col min="3839" max="3839" width="4.453125" style="11" customWidth="1"/>
    <col min="3840" max="3840" width="13.453125" style="11"/>
    <col min="3841" max="3841" width="20" style="11" customWidth="1"/>
    <col min="3842" max="3844" width="13.453125" style="11" customWidth="1"/>
    <col min="3845" max="3845" width="13.54296875" style="11" customWidth="1"/>
    <col min="3846" max="3846" width="15.1796875" style="11" customWidth="1"/>
    <col min="3847" max="3847" width="15.453125" style="11" customWidth="1"/>
    <col min="3848" max="3848" width="12.453125" style="11" customWidth="1"/>
    <col min="3849" max="4092" width="9.1796875" style="11" customWidth="1"/>
    <col min="4093" max="4093" width="5.1796875" style="11" customWidth="1"/>
    <col min="4094" max="4094" width="17.1796875" style="11" customWidth="1"/>
    <col min="4095" max="4095" width="4.453125" style="11" customWidth="1"/>
    <col min="4096" max="4096" width="13.453125" style="11"/>
    <col min="4097" max="4097" width="20" style="11" customWidth="1"/>
    <col min="4098" max="4100" width="13.453125" style="11" customWidth="1"/>
    <col min="4101" max="4101" width="13.54296875" style="11" customWidth="1"/>
    <col min="4102" max="4102" width="15.1796875" style="11" customWidth="1"/>
    <col min="4103" max="4103" width="15.453125" style="11" customWidth="1"/>
    <col min="4104" max="4104" width="12.453125" style="11" customWidth="1"/>
    <col min="4105" max="4348" width="9.1796875" style="11" customWidth="1"/>
    <col min="4349" max="4349" width="5.1796875" style="11" customWidth="1"/>
    <col min="4350" max="4350" width="17.1796875" style="11" customWidth="1"/>
    <col min="4351" max="4351" width="4.453125" style="11" customWidth="1"/>
    <col min="4352" max="4352" width="13.453125" style="11"/>
    <col min="4353" max="4353" width="20" style="11" customWidth="1"/>
    <col min="4354" max="4356" width="13.453125" style="11" customWidth="1"/>
    <col min="4357" max="4357" width="13.54296875" style="11" customWidth="1"/>
    <col min="4358" max="4358" width="15.1796875" style="11" customWidth="1"/>
    <col min="4359" max="4359" width="15.453125" style="11" customWidth="1"/>
    <col min="4360" max="4360" width="12.453125" style="11" customWidth="1"/>
    <col min="4361" max="4604" width="9.1796875" style="11" customWidth="1"/>
    <col min="4605" max="4605" width="5.1796875" style="11" customWidth="1"/>
    <col min="4606" max="4606" width="17.1796875" style="11" customWidth="1"/>
    <col min="4607" max="4607" width="4.453125" style="11" customWidth="1"/>
    <col min="4608" max="4608" width="13.453125" style="11"/>
    <col min="4609" max="4609" width="20" style="11" customWidth="1"/>
    <col min="4610" max="4612" width="13.453125" style="11" customWidth="1"/>
    <col min="4613" max="4613" width="13.54296875" style="11" customWidth="1"/>
    <col min="4614" max="4614" width="15.1796875" style="11" customWidth="1"/>
    <col min="4615" max="4615" width="15.453125" style="11" customWidth="1"/>
    <col min="4616" max="4616" width="12.453125" style="11" customWidth="1"/>
    <col min="4617" max="4860" width="9.1796875" style="11" customWidth="1"/>
    <col min="4861" max="4861" width="5.1796875" style="11" customWidth="1"/>
    <col min="4862" max="4862" width="17.1796875" style="11" customWidth="1"/>
    <col min="4863" max="4863" width="4.453125" style="11" customWidth="1"/>
    <col min="4864" max="4864" width="13.453125" style="11"/>
    <col min="4865" max="4865" width="20" style="11" customWidth="1"/>
    <col min="4866" max="4868" width="13.453125" style="11" customWidth="1"/>
    <col min="4869" max="4869" width="13.54296875" style="11" customWidth="1"/>
    <col min="4870" max="4870" width="15.1796875" style="11" customWidth="1"/>
    <col min="4871" max="4871" width="15.453125" style="11" customWidth="1"/>
    <col min="4872" max="4872" width="12.453125" style="11" customWidth="1"/>
    <col min="4873" max="5116" width="9.1796875" style="11" customWidth="1"/>
    <col min="5117" max="5117" width="5.1796875" style="11" customWidth="1"/>
    <col min="5118" max="5118" width="17.1796875" style="11" customWidth="1"/>
    <col min="5119" max="5119" width="4.453125" style="11" customWidth="1"/>
    <col min="5120" max="5120" width="13.453125" style="11"/>
    <col min="5121" max="5121" width="20" style="11" customWidth="1"/>
    <col min="5122" max="5124" width="13.453125" style="11" customWidth="1"/>
    <col min="5125" max="5125" width="13.54296875" style="11" customWidth="1"/>
    <col min="5126" max="5126" width="15.1796875" style="11" customWidth="1"/>
    <col min="5127" max="5127" width="15.453125" style="11" customWidth="1"/>
    <col min="5128" max="5128" width="12.453125" style="11" customWidth="1"/>
    <col min="5129" max="5372" width="9.1796875" style="11" customWidth="1"/>
    <col min="5373" max="5373" width="5.1796875" style="11" customWidth="1"/>
    <col min="5374" max="5374" width="17.1796875" style="11" customWidth="1"/>
    <col min="5375" max="5375" width="4.453125" style="11" customWidth="1"/>
    <col min="5376" max="5376" width="13.453125" style="11"/>
    <col min="5377" max="5377" width="20" style="11" customWidth="1"/>
    <col min="5378" max="5380" width="13.453125" style="11" customWidth="1"/>
    <col min="5381" max="5381" width="13.54296875" style="11" customWidth="1"/>
    <col min="5382" max="5382" width="15.1796875" style="11" customWidth="1"/>
    <col min="5383" max="5383" width="15.453125" style="11" customWidth="1"/>
    <col min="5384" max="5384" width="12.453125" style="11" customWidth="1"/>
    <col min="5385" max="5628" width="9.1796875" style="11" customWidth="1"/>
    <col min="5629" max="5629" width="5.1796875" style="11" customWidth="1"/>
    <col min="5630" max="5630" width="17.1796875" style="11" customWidth="1"/>
    <col min="5631" max="5631" width="4.453125" style="11" customWidth="1"/>
    <col min="5632" max="5632" width="13.453125" style="11"/>
    <col min="5633" max="5633" width="20" style="11" customWidth="1"/>
    <col min="5634" max="5636" width="13.453125" style="11" customWidth="1"/>
    <col min="5637" max="5637" width="13.54296875" style="11" customWidth="1"/>
    <col min="5638" max="5638" width="15.1796875" style="11" customWidth="1"/>
    <col min="5639" max="5639" width="15.453125" style="11" customWidth="1"/>
    <col min="5640" max="5640" width="12.453125" style="11" customWidth="1"/>
    <col min="5641" max="5884" width="9.1796875" style="11" customWidth="1"/>
    <col min="5885" max="5885" width="5.1796875" style="11" customWidth="1"/>
    <col min="5886" max="5886" width="17.1796875" style="11" customWidth="1"/>
    <col min="5887" max="5887" width="4.453125" style="11" customWidth="1"/>
    <col min="5888" max="5888" width="13.453125" style="11"/>
    <col min="5889" max="5889" width="20" style="11" customWidth="1"/>
    <col min="5890" max="5892" width="13.453125" style="11" customWidth="1"/>
    <col min="5893" max="5893" width="13.54296875" style="11" customWidth="1"/>
    <col min="5894" max="5894" width="15.1796875" style="11" customWidth="1"/>
    <col min="5895" max="5895" width="15.453125" style="11" customWidth="1"/>
    <col min="5896" max="5896" width="12.453125" style="11" customWidth="1"/>
    <col min="5897" max="6140" width="9.1796875" style="11" customWidth="1"/>
    <col min="6141" max="6141" width="5.1796875" style="11" customWidth="1"/>
    <col min="6142" max="6142" width="17.1796875" style="11" customWidth="1"/>
    <col min="6143" max="6143" width="4.453125" style="11" customWidth="1"/>
    <col min="6144" max="6144" width="13.453125" style="11"/>
    <col min="6145" max="6145" width="20" style="11" customWidth="1"/>
    <col min="6146" max="6148" width="13.453125" style="11" customWidth="1"/>
    <col min="6149" max="6149" width="13.54296875" style="11" customWidth="1"/>
    <col min="6150" max="6150" width="15.1796875" style="11" customWidth="1"/>
    <col min="6151" max="6151" width="15.453125" style="11" customWidth="1"/>
    <col min="6152" max="6152" width="12.453125" style="11" customWidth="1"/>
    <col min="6153" max="6396" width="9.1796875" style="11" customWidth="1"/>
    <col min="6397" max="6397" width="5.1796875" style="11" customWidth="1"/>
    <col min="6398" max="6398" width="17.1796875" style="11" customWidth="1"/>
    <col min="6399" max="6399" width="4.453125" style="11" customWidth="1"/>
    <col min="6400" max="6400" width="13.453125" style="11"/>
    <col min="6401" max="6401" width="20" style="11" customWidth="1"/>
    <col min="6402" max="6404" width="13.453125" style="11" customWidth="1"/>
    <col min="6405" max="6405" width="13.54296875" style="11" customWidth="1"/>
    <col min="6406" max="6406" width="15.1796875" style="11" customWidth="1"/>
    <col min="6407" max="6407" width="15.453125" style="11" customWidth="1"/>
    <col min="6408" max="6408" width="12.453125" style="11" customWidth="1"/>
    <col min="6409" max="6652" width="9.1796875" style="11" customWidth="1"/>
    <col min="6653" max="6653" width="5.1796875" style="11" customWidth="1"/>
    <col min="6654" max="6654" width="17.1796875" style="11" customWidth="1"/>
    <col min="6655" max="6655" width="4.453125" style="11" customWidth="1"/>
    <col min="6656" max="6656" width="13.453125" style="11"/>
    <col min="6657" max="6657" width="20" style="11" customWidth="1"/>
    <col min="6658" max="6660" width="13.453125" style="11" customWidth="1"/>
    <col min="6661" max="6661" width="13.54296875" style="11" customWidth="1"/>
    <col min="6662" max="6662" width="15.1796875" style="11" customWidth="1"/>
    <col min="6663" max="6663" width="15.453125" style="11" customWidth="1"/>
    <col min="6664" max="6664" width="12.453125" style="11" customWidth="1"/>
    <col min="6665" max="6908" width="9.1796875" style="11" customWidth="1"/>
    <col min="6909" max="6909" width="5.1796875" style="11" customWidth="1"/>
    <col min="6910" max="6910" width="17.1796875" style="11" customWidth="1"/>
    <col min="6911" max="6911" width="4.453125" style="11" customWidth="1"/>
    <col min="6912" max="6912" width="13.453125" style="11"/>
    <col min="6913" max="6913" width="20" style="11" customWidth="1"/>
    <col min="6914" max="6916" width="13.453125" style="11" customWidth="1"/>
    <col min="6917" max="6917" width="13.54296875" style="11" customWidth="1"/>
    <col min="6918" max="6918" width="15.1796875" style="11" customWidth="1"/>
    <col min="6919" max="6919" width="15.453125" style="11" customWidth="1"/>
    <col min="6920" max="6920" width="12.453125" style="11" customWidth="1"/>
    <col min="6921" max="7164" width="9.1796875" style="11" customWidth="1"/>
    <col min="7165" max="7165" width="5.1796875" style="11" customWidth="1"/>
    <col min="7166" max="7166" width="17.1796875" style="11" customWidth="1"/>
    <col min="7167" max="7167" width="4.453125" style="11" customWidth="1"/>
    <col min="7168" max="7168" width="13.453125" style="11"/>
    <col min="7169" max="7169" width="20" style="11" customWidth="1"/>
    <col min="7170" max="7172" width="13.453125" style="11" customWidth="1"/>
    <col min="7173" max="7173" width="13.54296875" style="11" customWidth="1"/>
    <col min="7174" max="7174" width="15.1796875" style="11" customWidth="1"/>
    <col min="7175" max="7175" width="15.453125" style="11" customWidth="1"/>
    <col min="7176" max="7176" width="12.453125" style="11" customWidth="1"/>
    <col min="7177" max="7420" width="9.1796875" style="11" customWidth="1"/>
    <col min="7421" max="7421" width="5.1796875" style="11" customWidth="1"/>
    <col min="7422" max="7422" width="17.1796875" style="11" customWidth="1"/>
    <col min="7423" max="7423" width="4.453125" style="11" customWidth="1"/>
    <col min="7424" max="7424" width="13.453125" style="11"/>
    <col min="7425" max="7425" width="20" style="11" customWidth="1"/>
    <col min="7426" max="7428" width="13.453125" style="11" customWidth="1"/>
    <col min="7429" max="7429" width="13.54296875" style="11" customWidth="1"/>
    <col min="7430" max="7430" width="15.1796875" style="11" customWidth="1"/>
    <col min="7431" max="7431" width="15.453125" style="11" customWidth="1"/>
    <col min="7432" max="7432" width="12.453125" style="11" customWidth="1"/>
    <col min="7433" max="7676" width="9.1796875" style="11" customWidth="1"/>
    <col min="7677" max="7677" width="5.1796875" style="11" customWidth="1"/>
    <col min="7678" max="7678" width="17.1796875" style="11" customWidth="1"/>
    <col min="7679" max="7679" width="4.453125" style="11" customWidth="1"/>
    <col min="7680" max="7680" width="13.453125" style="11"/>
    <col min="7681" max="7681" width="20" style="11" customWidth="1"/>
    <col min="7682" max="7684" width="13.453125" style="11" customWidth="1"/>
    <col min="7685" max="7685" width="13.54296875" style="11" customWidth="1"/>
    <col min="7686" max="7686" width="15.1796875" style="11" customWidth="1"/>
    <col min="7687" max="7687" width="15.453125" style="11" customWidth="1"/>
    <col min="7688" max="7688" width="12.453125" style="11" customWidth="1"/>
    <col min="7689" max="7932" width="9.1796875" style="11" customWidth="1"/>
    <col min="7933" max="7933" width="5.1796875" style="11" customWidth="1"/>
    <col min="7934" max="7934" width="17.1796875" style="11" customWidth="1"/>
    <col min="7935" max="7935" width="4.453125" style="11" customWidth="1"/>
    <col min="7936" max="7936" width="13.453125" style="11"/>
    <col min="7937" max="7937" width="20" style="11" customWidth="1"/>
    <col min="7938" max="7940" width="13.453125" style="11" customWidth="1"/>
    <col min="7941" max="7941" width="13.54296875" style="11" customWidth="1"/>
    <col min="7942" max="7942" width="15.1796875" style="11" customWidth="1"/>
    <col min="7943" max="7943" width="15.453125" style="11" customWidth="1"/>
    <col min="7944" max="7944" width="12.453125" style="11" customWidth="1"/>
    <col min="7945" max="8188" width="9.1796875" style="11" customWidth="1"/>
    <col min="8189" max="8189" width="5.1796875" style="11" customWidth="1"/>
    <col min="8190" max="8190" width="17.1796875" style="11" customWidth="1"/>
    <col min="8191" max="8191" width="4.453125" style="11" customWidth="1"/>
    <col min="8192" max="8192" width="13.453125" style="11"/>
    <col min="8193" max="8193" width="20" style="11" customWidth="1"/>
    <col min="8194" max="8196" width="13.453125" style="11" customWidth="1"/>
    <col min="8197" max="8197" width="13.54296875" style="11" customWidth="1"/>
    <col min="8198" max="8198" width="15.1796875" style="11" customWidth="1"/>
    <col min="8199" max="8199" width="15.453125" style="11" customWidth="1"/>
    <col min="8200" max="8200" width="12.453125" style="11" customWidth="1"/>
    <col min="8201" max="8444" width="9.1796875" style="11" customWidth="1"/>
    <col min="8445" max="8445" width="5.1796875" style="11" customWidth="1"/>
    <col min="8446" max="8446" width="17.1796875" style="11" customWidth="1"/>
    <col min="8447" max="8447" width="4.453125" style="11" customWidth="1"/>
    <col min="8448" max="8448" width="13.453125" style="11"/>
    <col min="8449" max="8449" width="20" style="11" customWidth="1"/>
    <col min="8450" max="8452" width="13.453125" style="11" customWidth="1"/>
    <col min="8453" max="8453" width="13.54296875" style="11" customWidth="1"/>
    <col min="8454" max="8454" width="15.1796875" style="11" customWidth="1"/>
    <col min="8455" max="8455" width="15.453125" style="11" customWidth="1"/>
    <col min="8456" max="8456" width="12.453125" style="11" customWidth="1"/>
    <col min="8457" max="8700" width="9.1796875" style="11" customWidth="1"/>
    <col min="8701" max="8701" width="5.1796875" style="11" customWidth="1"/>
    <col min="8702" max="8702" width="17.1796875" style="11" customWidth="1"/>
    <col min="8703" max="8703" width="4.453125" style="11" customWidth="1"/>
    <col min="8704" max="8704" width="13.453125" style="11"/>
    <col min="8705" max="8705" width="20" style="11" customWidth="1"/>
    <col min="8706" max="8708" width="13.453125" style="11" customWidth="1"/>
    <col min="8709" max="8709" width="13.54296875" style="11" customWidth="1"/>
    <col min="8710" max="8710" width="15.1796875" style="11" customWidth="1"/>
    <col min="8711" max="8711" width="15.453125" style="11" customWidth="1"/>
    <col min="8712" max="8712" width="12.453125" style="11" customWidth="1"/>
    <col min="8713" max="8956" width="9.1796875" style="11" customWidth="1"/>
    <col min="8957" max="8957" width="5.1796875" style="11" customWidth="1"/>
    <col min="8958" max="8958" width="17.1796875" style="11" customWidth="1"/>
    <col min="8959" max="8959" width="4.453125" style="11" customWidth="1"/>
    <col min="8960" max="8960" width="13.453125" style="11"/>
    <col min="8961" max="8961" width="20" style="11" customWidth="1"/>
    <col min="8962" max="8964" width="13.453125" style="11" customWidth="1"/>
    <col min="8965" max="8965" width="13.54296875" style="11" customWidth="1"/>
    <col min="8966" max="8966" width="15.1796875" style="11" customWidth="1"/>
    <col min="8967" max="8967" width="15.453125" style="11" customWidth="1"/>
    <col min="8968" max="8968" width="12.453125" style="11" customWidth="1"/>
    <col min="8969" max="9212" width="9.1796875" style="11" customWidth="1"/>
    <col min="9213" max="9213" width="5.1796875" style="11" customWidth="1"/>
    <col min="9214" max="9214" width="17.1796875" style="11" customWidth="1"/>
    <col min="9215" max="9215" width="4.453125" style="11" customWidth="1"/>
    <col min="9216" max="9216" width="13.453125" style="11"/>
    <col min="9217" max="9217" width="20" style="11" customWidth="1"/>
    <col min="9218" max="9220" width="13.453125" style="11" customWidth="1"/>
    <col min="9221" max="9221" width="13.54296875" style="11" customWidth="1"/>
    <col min="9222" max="9222" width="15.1796875" style="11" customWidth="1"/>
    <col min="9223" max="9223" width="15.453125" style="11" customWidth="1"/>
    <col min="9224" max="9224" width="12.453125" style="11" customWidth="1"/>
    <col min="9225" max="9468" width="9.1796875" style="11" customWidth="1"/>
    <col min="9469" max="9469" width="5.1796875" style="11" customWidth="1"/>
    <col min="9470" max="9470" width="17.1796875" style="11" customWidth="1"/>
    <col min="9471" max="9471" width="4.453125" style="11" customWidth="1"/>
    <col min="9472" max="9472" width="13.453125" style="11"/>
    <col min="9473" max="9473" width="20" style="11" customWidth="1"/>
    <col min="9474" max="9476" width="13.453125" style="11" customWidth="1"/>
    <col min="9477" max="9477" width="13.54296875" style="11" customWidth="1"/>
    <col min="9478" max="9478" width="15.1796875" style="11" customWidth="1"/>
    <col min="9479" max="9479" width="15.453125" style="11" customWidth="1"/>
    <col min="9480" max="9480" width="12.453125" style="11" customWidth="1"/>
    <col min="9481" max="9724" width="9.1796875" style="11" customWidth="1"/>
    <col min="9725" max="9725" width="5.1796875" style="11" customWidth="1"/>
    <col min="9726" max="9726" width="17.1796875" style="11" customWidth="1"/>
    <col min="9727" max="9727" width="4.453125" style="11" customWidth="1"/>
    <col min="9728" max="9728" width="13.453125" style="11"/>
    <col min="9729" max="9729" width="20" style="11" customWidth="1"/>
    <col min="9730" max="9732" width="13.453125" style="11" customWidth="1"/>
    <col min="9733" max="9733" width="13.54296875" style="11" customWidth="1"/>
    <col min="9734" max="9734" width="15.1796875" style="11" customWidth="1"/>
    <col min="9735" max="9735" width="15.453125" style="11" customWidth="1"/>
    <col min="9736" max="9736" width="12.453125" style="11" customWidth="1"/>
    <col min="9737" max="9980" width="9.1796875" style="11" customWidth="1"/>
    <col min="9981" max="9981" width="5.1796875" style="11" customWidth="1"/>
    <col min="9982" max="9982" width="17.1796875" style="11" customWidth="1"/>
    <col min="9983" max="9983" width="4.453125" style="11" customWidth="1"/>
    <col min="9984" max="9984" width="13.453125" style="11"/>
    <col min="9985" max="9985" width="20" style="11" customWidth="1"/>
    <col min="9986" max="9988" width="13.453125" style="11" customWidth="1"/>
    <col min="9989" max="9989" width="13.54296875" style="11" customWidth="1"/>
    <col min="9990" max="9990" width="15.1796875" style="11" customWidth="1"/>
    <col min="9991" max="9991" width="15.453125" style="11" customWidth="1"/>
    <col min="9992" max="9992" width="12.453125" style="11" customWidth="1"/>
    <col min="9993" max="10236" width="9.1796875" style="11" customWidth="1"/>
    <col min="10237" max="10237" width="5.1796875" style="11" customWidth="1"/>
    <col min="10238" max="10238" width="17.1796875" style="11" customWidth="1"/>
    <col min="10239" max="10239" width="4.453125" style="11" customWidth="1"/>
    <col min="10240" max="10240" width="13.453125" style="11"/>
    <col min="10241" max="10241" width="20" style="11" customWidth="1"/>
    <col min="10242" max="10244" width="13.453125" style="11" customWidth="1"/>
    <col min="10245" max="10245" width="13.54296875" style="11" customWidth="1"/>
    <col min="10246" max="10246" width="15.1796875" style="11" customWidth="1"/>
    <col min="10247" max="10247" width="15.453125" style="11" customWidth="1"/>
    <col min="10248" max="10248" width="12.453125" style="11" customWidth="1"/>
    <col min="10249" max="10492" width="9.1796875" style="11" customWidth="1"/>
    <col min="10493" max="10493" width="5.1796875" style="11" customWidth="1"/>
    <col min="10494" max="10494" width="17.1796875" style="11" customWidth="1"/>
    <col min="10495" max="10495" width="4.453125" style="11" customWidth="1"/>
    <col min="10496" max="10496" width="13.453125" style="11"/>
    <col min="10497" max="10497" width="20" style="11" customWidth="1"/>
    <col min="10498" max="10500" width="13.453125" style="11" customWidth="1"/>
    <col min="10501" max="10501" width="13.54296875" style="11" customWidth="1"/>
    <col min="10502" max="10502" width="15.1796875" style="11" customWidth="1"/>
    <col min="10503" max="10503" width="15.453125" style="11" customWidth="1"/>
    <col min="10504" max="10504" width="12.453125" style="11" customWidth="1"/>
    <col min="10505" max="10748" width="9.1796875" style="11" customWidth="1"/>
    <col min="10749" max="10749" width="5.1796875" style="11" customWidth="1"/>
    <col min="10750" max="10750" width="17.1796875" style="11" customWidth="1"/>
    <col min="10751" max="10751" width="4.453125" style="11" customWidth="1"/>
    <col min="10752" max="10752" width="13.453125" style="11"/>
    <col min="10753" max="10753" width="20" style="11" customWidth="1"/>
    <col min="10754" max="10756" width="13.453125" style="11" customWidth="1"/>
    <col min="10757" max="10757" width="13.54296875" style="11" customWidth="1"/>
    <col min="10758" max="10758" width="15.1796875" style="11" customWidth="1"/>
    <col min="10759" max="10759" width="15.453125" style="11" customWidth="1"/>
    <col min="10760" max="10760" width="12.453125" style="11" customWidth="1"/>
    <col min="10761" max="11004" width="9.1796875" style="11" customWidth="1"/>
    <col min="11005" max="11005" width="5.1796875" style="11" customWidth="1"/>
    <col min="11006" max="11006" width="17.1796875" style="11" customWidth="1"/>
    <col min="11007" max="11007" width="4.453125" style="11" customWidth="1"/>
    <col min="11008" max="11008" width="13.453125" style="11"/>
    <col min="11009" max="11009" width="20" style="11" customWidth="1"/>
    <col min="11010" max="11012" width="13.453125" style="11" customWidth="1"/>
    <col min="11013" max="11013" width="13.54296875" style="11" customWidth="1"/>
    <col min="11014" max="11014" width="15.1796875" style="11" customWidth="1"/>
    <col min="11015" max="11015" width="15.453125" style="11" customWidth="1"/>
    <col min="11016" max="11016" width="12.453125" style="11" customWidth="1"/>
    <col min="11017" max="11260" width="9.1796875" style="11" customWidth="1"/>
    <col min="11261" max="11261" width="5.1796875" style="11" customWidth="1"/>
    <col min="11262" max="11262" width="17.1796875" style="11" customWidth="1"/>
    <col min="11263" max="11263" width="4.453125" style="11" customWidth="1"/>
    <col min="11264" max="11264" width="13.453125" style="11"/>
    <col min="11265" max="11265" width="20" style="11" customWidth="1"/>
    <col min="11266" max="11268" width="13.453125" style="11" customWidth="1"/>
    <col min="11269" max="11269" width="13.54296875" style="11" customWidth="1"/>
    <col min="11270" max="11270" width="15.1796875" style="11" customWidth="1"/>
    <col min="11271" max="11271" width="15.453125" style="11" customWidth="1"/>
    <col min="11272" max="11272" width="12.453125" style="11" customWidth="1"/>
    <col min="11273" max="11516" width="9.1796875" style="11" customWidth="1"/>
    <col min="11517" max="11517" width="5.1796875" style="11" customWidth="1"/>
    <col min="11518" max="11518" width="17.1796875" style="11" customWidth="1"/>
    <col min="11519" max="11519" width="4.453125" style="11" customWidth="1"/>
    <col min="11520" max="11520" width="13.453125" style="11"/>
    <col min="11521" max="11521" width="20" style="11" customWidth="1"/>
    <col min="11522" max="11524" width="13.453125" style="11" customWidth="1"/>
    <col min="11525" max="11525" width="13.54296875" style="11" customWidth="1"/>
    <col min="11526" max="11526" width="15.1796875" style="11" customWidth="1"/>
    <col min="11527" max="11527" width="15.453125" style="11" customWidth="1"/>
    <col min="11528" max="11528" width="12.453125" style="11" customWidth="1"/>
    <col min="11529" max="11772" width="9.1796875" style="11" customWidth="1"/>
    <col min="11773" max="11773" width="5.1796875" style="11" customWidth="1"/>
    <col min="11774" max="11774" width="17.1796875" style="11" customWidth="1"/>
    <col min="11775" max="11775" width="4.453125" style="11" customWidth="1"/>
    <col min="11776" max="11776" width="13.453125" style="11"/>
    <col min="11777" max="11777" width="20" style="11" customWidth="1"/>
    <col min="11778" max="11780" width="13.453125" style="11" customWidth="1"/>
    <col min="11781" max="11781" width="13.54296875" style="11" customWidth="1"/>
    <col min="11782" max="11782" width="15.1796875" style="11" customWidth="1"/>
    <col min="11783" max="11783" width="15.453125" style="11" customWidth="1"/>
    <col min="11784" max="11784" width="12.453125" style="11" customWidth="1"/>
    <col min="11785" max="12028" width="9.1796875" style="11" customWidth="1"/>
    <col min="12029" max="12029" width="5.1796875" style="11" customWidth="1"/>
    <col min="12030" max="12030" width="17.1796875" style="11" customWidth="1"/>
    <col min="12031" max="12031" width="4.453125" style="11" customWidth="1"/>
    <col min="12032" max="12032" width="13.453125" style="11"/>
    <col min="12033" max="12033" width="20" style="11" customWidth="1"/>
    <col min="12034" max="12036" width="13.453125" style="11" customWidth="1"/>
    <col min="12037" max="12037" width="13.54296875" style="11" customWidth="1"/>
    <col min="12038" max="12038" width="15.1796875" style="11" customWidth="1"/>
    <col min="12039" max="12039" width="15.453125" style="11" customWidth="1"/>
    <col min="12040" max="12040" width="12.453125" style="11" customWidth="1"/>
    <col min="12041" max="12284" width="9.1796875" style="11" customWidth="1"/>
    <col min="12285" max="12285" width="5.1796875" style="11" customWidth="1"/>
    <col min="12286" max="12286" width="17.1796875" style="11" customWidth="1"/>
    <col min="12287" max="12287" width="4.453125" style="11" customWidth="1"/>
    <col min="12288" max="12288" width="13.453125" style="11"/>
    <col min="12289" max="12289" width="20" style="11" customWidth="1"/>
    <col min="12290" max="12292" width="13.453125" style="11" customWidth="1"/>
    <col min="12293" max="12293" width="13.54296875" style="11" customWidth="1"/>
    <col min="12294" max="12294" width="15.1796875" style="11" customWidth="1"/>
    <col min="12295" max="12295" width="15.453125" style="11" customWidth="1"/>
    <col min="12296" max="12296" width="12.453125" style="11" customWidth="1"/>
    <col min="12297" max="12540" width="9.1796875" style="11" customWidth="1"/>
    <col min="12541" max="12541" width="5.1796875" style="11" customWidth="1"/>
    <col min="12542" max="12542" width="17.1796875" style="11" customWidth="1"/>
    <col min="12543" max="12543" width="4.453125" style="11" customWidth="1"/>
    <col min="12544" max="12544" width="13.453125" style="11"/>
    <col min="12545" max="12545" width="20" style="11" customWidth="1"/>
    <col min="12546" max="12548" width="13.453125" style="11" customWidth="1"/>
    <col min="12549" max="12549" width="13.54296875" style="11" customWidth="1"/>
    <col min="12550" max="12550" width="15.1796875" style="11" customWidth="1"/>
    <col min="12551" max="12551" width="15.453125" style="11" customWidth="1"/>
    <col min="12552" max="12552" width="12.453125" style="11" customWidth="1"/>
    <col min="12553" max="12796" width="9.1796875" style="11" customWidth="1"/>
    <col min="12797" max="12797" width="5.1796875" style="11" customWidth="1"/>
    <col min="12798" max="12798" width="17.1796875" style="11" customWidth="1"/>
    <col min="12799" max="12799" width="4.453125" style="11" customWidth="1"/>
    <col min="12800" max="12800" width="13.453125" style="11"/>
    <col min="12801" max="12801" width="20" style="11" customWidth="1"/>
    <col min="12802" max="12804" width="13.453125" style="11" customWidth="1"/>
    <col min="12805" max="12805" width="13.54296875" style="11" customWidth="1"/>
    <col min="12806" max="12806" width="15.1796875" style="11" customWidth="1"/>
    <col min="12807" max="12807" width="15.453125" style="11" customWidth="1"/>
    <col min="12808" max="12808" width="12.453125" style="11" customWidth="1"/>
    <col min="12809" max="13052" width="9.1796875" style="11" customWidth="1"/>
    <col min="13053" max="13053" width="5.1796875" style="11" customWidth="1"/>
    <col min="13054" max="13054" width="17.1796875" style="11" customWidth="1"/>
    <col min="13055" max="13055" width="4.453125" style="11" customWidth="1"/>
    <col min="13056" max="13056" width="13.453125" style="11"/>
    <col min="13057" max="13057" width="20" style="11" customWidth="1"/>
    <col min="13058" max="13060" width="13.453125" style="11" customWidth="1"/>
    <col min="13061" max="13061" width="13.54296875" style="11" customWidth="1"/>
    <col min="13062" max="13062" width="15.1796875" style="11" customWidth="1"/>
    <col min="13063" max="13063" width="15.453125" style="11" customWidth="1"/>
    <col min="13064" max="13064" width="12.453125" style="11" customWidth="1"/>
    <col min="13065" max="13308" width="9.1796875" style="11" customWidth="1"/>
    <col min="13309" max="13309" width="5.1796875" style="11" customWidth="1"/>
    <col min="13310" max="13310" width="17.1796875" style="11" customWidth="1"/>
    <col min="13311" max="13311" width="4.453125" style="11" customWidth="1"/>
    <col min="13312" max="13312" width="13.453125" style="11"/>
    <col min="13313" max="13313" width="20" style="11" customWidth="1"/>
    <col min="13314" max="13316" width="13.453125" style="11" customWidth="1"/>
    <col min="13317" max="13317" width="13.54296875" style="11" customWidth="1"/>
    <col min="13318" max="13318" width="15.1796875" style="11" customWidth="1"/>
    <col min="13319" max="13319" width="15.453125" style="11" customWidth="1"/>
    <col min="13320" max="13320" width="12.453125" style="11" customWidth="1"/>
    <col min="13321" max="13564" width="9.1796875" style="11" customWidth="1"/>
    <col min="13565" max="13565" width="5.1796875" style="11" customWidth="1"/>
    <col min="13566" max="13566" width="17.1796875" style="11" customWidth="1"/>
    <col min="13567" max="13567" width="4.453125" style="11" customWidth="1"/>
    <col min="13568" max="13568" width="13.453125" style="11"/>
    <col min="13569" max="13569" width="20" style="11" customWidth="1"/>
    <col min="13570" max="13572" width="13.453125" style="11" customWidth="1"/>
    <col min="13573" max="13573" width="13.54296875" style="11" customWidth="1"/>
    <col min="13574" max="13574" width="15.1796875" style="11" customWidth="1"/>
    <col min="13575" max="13575" width="15.453125" style="11" customWidth="1"/>
    <col min="13576" max="13576" width="12.453125" style="11" customWidth="1"/>
    <col min="13577" max="13820" width="9.1796875" style="11" customWidth="1"/>
    <col min="13821" max="13821" width="5.1796875" style="11" customWidth="1"/>
    <col min="13822" max="13822" width="17.1796875" style="11" customWidth="1"/>
    <col min="13823" max="13823" width="4.453125" style="11" customWidth="1"/>
    <col min="13824" max="13824" width="13.453125" style="11"/>
    <col min="13825" max="13825" width="20" style="11" customWidth="1"/>
    <col min="13826" max="13828" width="13.453125" style="11" customWidth="1"/>
    <col min="13829" max="13829" width="13.54296875" style="11" customWidth="1"/>
    <col min="13830" max="13830" width="15.1796875" style="11" customWidth="1"/>
    <col min="13831" max="13831" width="15.453125" style="11" customWidth="1"/>
    <col min="13832" max="13832" width="12.453125" style="11" customWidth="1"/>
    <col min="13833" max="14076" width="9.1796875" style="11" customWidth="1"/>
    <col min="14077" max="14077" width="5.1796875" style="11" customWidth="1"/>
    <col min="14078" max="14078" width="17.1796875" style="11" customWidth="1"/>
    <col min="14079" max="14079" width="4.453125" style="11" customWidth="1"/>
    <col min="14080" max="14080" width="13.453125" style="11"/>
    <col min="14081" max="14081" width="20" style="11" customWidth="1"/>
    <col min="14082" max="14084" width="13.453125" style="11" customWidth="1"/>
    <col min="14085" max="14085" width="13.54296875" style="11" customWidth="1"/>
    <col min="14086" max="14086" width="15.1796875" style="11" customWidth="1"/>
    <col min="14087" max="14087" width="15.453125" style="11" customWidth="1"/>
    <col min="14088" max="14088" width="12.453125" style="11" customWidth="1"/>
    <col min="14089" max="14332" width="9.1796875" style="11" customWidth="1"/>
    <col min="14333" max="14333" width="5.1796875" style="11" customWidth="1"/>
    <col min="14334" max="14334" width="17.1796875" style="11" customWidth="1"/>
    <col min="14335" max="14335" width="4.453125" style="11" customWidth="1"/>
    <col min="14336" max="14336" width="13.453125" style="11"/>
    <col min="14337" max="14337" width="20" style="11" customWidth="1"/>
    <col min="14338" max="14340" width="13.453125" style="11" customWidth="1"/>
    <col min="14341" max="14341" width="13.54296875" style="11" customWidth="1"/>
    <col min="14342" max="14342" width="15.1796875" style="11" customWidth="1"/>
    <col min="14343" max="14343" width="15.453125" style="11" customWidth="1"/>
    <col min="14344" max="14344" width="12.453125" style="11" customWidth="1"/>
    <col min="14345" max="14588" width="9.1796875" style="11" customWidth="1"/>
    <col min="14589" max="14589" width="5.1796875" style="11" customWidth="1"/>
    <col min="14590" max="14590" width="17.1796875" style="11" customWidth="1"/>
    <col min="14591" max="14591" width="4.453125" style="11" customWidth="1"/>
    <col min="14592" max="14592" width="13.453125" style="11"/>
    <col min="14593" max="14593" width="20" style="11" customWidth="1"/>
    <col min="14594" max="14596" width="13.453125" style="11" customWidth="1"/>
    <col min="14597" max="14597" width="13.54296875" style="11" customWidth="1"/>
    <col min="14598" max="14598" width="15.1796875" style="11" customWidth="1"/>
    <col min="14599" max="14599" width="15.453125" style="11" customWidth="1"/>
    <col min="14600" max="14600" width="12.453125" style="11" customWidth="1"/>
    <col min="14601" max="14844" width="9.1796875" style="11" customWidth="1"/>
    <col min="14845" max="14845" width="5.1796875" style="11" customWidth="1"/>
    <col min="14846" max="14846" width="17.1796875" style="11" customWidth="1"/>
    <col min="14847" max="14847" width="4.453125" style="11" customWidth="1"/>
    <col min="14848" max="14848" width="13.453125" style="11"/>
    <col min="14849" max="14849" width="20" style="11" customWidth="1"/>
    <col min="14850" max="14852" width="13.453125" style="11" customWidth="1"/>
    <col min="14853" max="14853" width="13.54296875" style="11" customWidth="1"/>
    <col min="14854" max="14854" width="15.1796875" style="11" customWidth="1"/>
    <col min="14855" max="14855" width="15.453125" style="11" customWidth="1"/>
    <col min="14856" max="14856" width="12.453125" style="11" customWidth="1"/>
    <col min="14857" max="15100" width="9.1796875" style="11" customWidth="1"/>
    <col min="15101" max="15101" width="5.1796875" style="11" customWidth="1"/>
    <col min="15102" max="15102" width="17.1796875" style="11" customWidth="1"/>
    <col min="15103" max="15103" width="4.453125" style="11" customWidth="1"/>
    <col min="15104" max="15104" width="13.453125" style="11"/>
    <col min="15105" max="15105" width="20" style="11" customWidth="1"/>
    <col min="15106" max="15108" width="13.453125" style="11" customWidth="1"/>
    <col min="15109" max="15109" width="13.54296875" style="11" customWidth="1"/>
    <col min="15110" max="15110" width="15.1796875" style="11" customWidth="1"/>
    <col min="15111" max="15111" width="15.453125" style="11" customWidth="1"/>
    <col min="15112" max="15112" width="12.453125" style="11" customWidth="1"/>
    <col min="15113" max="15356" width="9.1796875" style="11" customWidth="1"/>
    <col min="15357" max="15357" width="5.1796875" style="11" customWidth="1"/>
    <col min="15358" max="15358" width="17.1796875" style="11" customWidth="1"/>
    <col min="15359" max="15359" width="4.453125" style="11" customWidth="1"/>
    <col min="15360" max="15360" width="13.453125" style="11"/>
    <col min="15361" max="15361" width="20" style="11" customWidth="1"/>
    <col min="15362" max="15364" width="13.453125" style="11" customWidth="1"/>
    <col min="15365" max="15365" width="13.54296875" style="11" customWidth="1"/>
    <col min="15366" max="15366" width="15.1796875" style="11" customWidth="1"/>
    <col min="15367" max="15367" width="15.453125" style="11" customWidth="1"/>
    <col min="15368" max="15368" width="12.453125" style="11" customWidth="1"/>
    <col min="15369" max="15612" width="9.1796875" style="11" customWidth="1"/>
    <col min="15613" max="15613" width="5.1796875" style="11" customWidth="1"/>
    <col min="15614" max="15614" width="17.1796875" style="11" customWidth="1"/>
    <col min="15615" max="15615" width="4.453125" style="11" customWidth="1"/>
    <col min="15616" max="15616" width="13.453125" style="11"/>
    <col min="15617" max="15617" width="20" style="11" customWidth="1"/>
    <col min="15618" max="15620" width="13.453125" style="11" customWidth="1"/>
    <col min="15621" max="15621" width="13.54296875" style="11" customWidth="1"/>
    <col min="15622" max="15622" width="15.1796875" style="11" customWidth="1"/>
    <col min="15623" max="15623" width="15.453125" style="11" customWidth="1"/>
    <col min="15624" max="15624" width="12.453125" style="11" customWidth="1"/>
    <col min="15625" max="15868" width="9.1796875" style="11" customWidth="1"/>
    <col min="15869" max="15869" width="5.1796875" style="11" customWidth="1"/>
    <col min="15870" max="15870" width="17.1796875" style="11" customWidth="1"/>
    <col min="15871" max="15871" width="4.453125" style="11" customWidth="1"/>
    <col min="15872" max="15872" width="13.453125" style="11"/>
    <col min="15873" max="15873" width="20" style="11" customWidth="1"/>
    <col min="15874" max="15876" width="13.453125" style="11" customWidth="1"/>
    <col min="15877" max="15877" width="13.54296875" style="11" customWidth="1"/>
    <col min="15878" max="15878" width="15.1796875" style="11" customWidth="1"/>
    <col min="15879" max="15879" width="15.453125" style="11" customWidth="1"/>
    <col min="15880" max="15880" width="12.453125" style="11" customWidth="1"/>
    <col min="15881" max="16124" width="9.1796875" style="11" customWidth="1"/>
    <col min="16125" max="16125" width="5.1796875" style="11" customWidth="1"/>
    <col min="16126" max="16126" width="17.1796875" style="11" customWidth="1"/>
    <col min="16127" max="16127" width="4.453125" style="11" customWidth="1"/>
    <col min="16128" max="16128" width="13.453125" style="11"/>
    <col min="16129" max="16129" width="20" style="11" customWidth="1"/>
    <col min="16130" max="16132" width="13.453125" style="11" customWidth="1"/>
    <col min="16133" max="16133" width="13.54296875" style="11" customWidth="1"/>
    <col min="16134" max="16134" width="15.1796875" style="11" customWidth="1"/>
    <col min="16135" max="16135" width="15.453125" style="11" customWidth="1"/>
    <col min="16136" max="16136" width="12.453125" style="11" customWidth="1"/>
    <col min="16137" max="16380" width="9.1796875" style="11" customWidth="1"/>
    <col min="16381" max="16381" width="5.1796875" style="11" customWidth="1"/>
    <col min="16382" max="16382" width="17.1796875" style="11" customWidth="1"/>
    <col min="16383" max="16383" width="4.453125" style="11" customWidth="1"/>
    <col min="16384" max="16384" width="13.453125" style="11"/>
  </cols>
  <sheetData>
    <row r="1" spans="1:10" ht="15.5" x14ac:dyDescent="0.35">
      <c r="A1" s="1" t="s">
        <v>12</v>
      </c>
    </row>
    <row r="2" spans="1:10" ht="15.5" x14ac:dyDescent="0.35">
      <c r="A2" s="13" t="s">
        <v>81</v>
      </c>
      <c r="E2" s="161"/>
    </row>
    <row r="3" spans="1:10" x14ac:dyDescent="0.3">
      <c r="E3" s="161"/>
    </row>
    <row r="4" spans="1:10" ht="15.5" x14ac:dyDescent="0.35">
      <c r="A4" s="3" t="s">
        <v>29</v>
      </c>
      <c r="B4" s="3"/>
    </row>
    <row r="5" spans="1:10" ht="15.5" x14ac:dyDescent="0.35">
      <c r="A5" s="3" t="s">
        <v>60</v>
      </c>
      <c r="B5" s="47" t="s">
        <v>75</v>
      </c>
    </row>
    <row r="6" spans="1:10" s="17" customFormat="1" ht="29" x14ac:dyDescent="0.3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22" t="s">
        <v>20</v>
      </c>
      <c r="H6" s="103" t="s">
        <v>107</v>
      </c>
      <c r="I6" s="164" t="s">
        <v>102</v>
      </c>
      <c r="J6" s="164"/>
    </row>
    <row r="7" spans="1:10" ht="14.5" x14ac:dyDescent="0.35">
      <c r="A7" s="18" t="s">
        <v>110</v>
      </c>
      <c r="B7" s="43">
        <f>B14+B21+B28+B35+B42</f>
        <v>-671896</v>
      </c>
      <c r="C7" s="150">
        <f t="shared" ref="C7:F7" si="0">C14+C21+C28+C35+C42</f>
        <v>355166</v>
      </c>
      <c r="D7" s="150">
        <f t="shared" si="0"/>
        <v>866199</v>
      </c>
      <c r="E7" s="150">
        <f t="shared" si="0"/>
        <v>0</v>
      </c>
      <c r="F7" s="150">
        <f t="shared" si="0"/>
        <v>-645928</v>
      </c>
      <c r="G7" s="38">
        <f>SUM(B7:F7)</f>
        <v>-96459</v>
      </c>
      <c r="H7" s="104">
        <v>727798</v>
      </c>
      <c r="I7" s="108">
        <f>(G7-H7)/G7</f>
        <v>8.54515389958428</v>
      </c>
      <c r="J7" s="109">
        <f>G7-H7</f>
        <v>-824257</v>
      </c>
    </row>
    <row r="8" spans="1:10" ht="14.5" x14ac:dyDescent="0.35">
      <c r="A8" s="18" t="s">
        <v>111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38">
        <f>SUM(B8:F8)</f>
        <v>0</v>
      </c>
    </row>
    <row r="9" spans="1:10" ht="14.5" x14ac:dyDescent="0.35">
      <c r="A9" s="18" t="s">
        <v>112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38">
        <f>SUM(B9:F9)</f>
        <v>0</v>
      </c>
      <c r="H9" s="31"/>
    </row>
    <row r="10" spans="1:10" ht="29" x14ac:dyDescent="0.35">
      <c r="A10" s="20" t="s">
        <v>114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4.5" x14ac:dyDescent="0.35">
      <c r="A11" s="21"/>
      <c r="B11" s="22"/>
      <c r="C11" s="22"/>
      <c r="D11" s="22"/>
      <c r="E11" s="22"/>
      <c r="F11" s="22"/>
      <c r="G11" s="23"/>
    </row>
    <row r="12" spans="1:10" ht="14.5" x14ac:dyDescent="0.35">
      <c r="A12" s="21"/>
      <c r="B12" s="24"/>
      <c r="C12" s="24"/>
      <c r="D12" s="24"/>
      <c r="E12" s="24"/>
      <c r="F12" s="24"/>
      <c r="G12" s="25"/>
    </row>
    <row r="13" spans="1:10" ht="43.5" x14ac:dyDescent="0.35">
      <c r="A13" s="14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22" t="s">
        <v>20</v>
      </c>
    </row>
    <row r="14" spans="1:10" ht="14.5" x14ac:dyDescent="0.35">
      <c r="A14" s="18" t="s">
        <v>110</v>
      </c>
      <c r="B14" s="152">
        <f>-1014068-B21</f>
        <v>-1208549.364435737</v>
      </c>
      <c r="C14" s="93">
        <f>355166-C21</f>
        <v>403399.51407951722</v>
      </c>
      <c r="D14" s="152">
        <f>835860-D21</f>
        <v>996164.03609743644</v>
      </c>
      <c r="E14" s="152">
        <f t="shared" ref="E14" si="3">0-E21</f>
        <v>0</v>
      </c>
      <c r="F14" s="152">
        <f>-613829-F21</f>
        <v>-731551.18574121664</v>
      </c>
      <c r="G14" s="38">
        <f>SUM(B14:F14)</f>
        <v>-540537</v>
      </c>
    </row>
    <row r="15" spans="1:10" ht="14.5" x14ac:dyDescent="0.35">
      <c r="A15" s="18" t="s">
        <v>111</v>
      </c>
      <c r="B15" s="93">
        <v>0</v>
      </c>
      <c r="C15" s="93">
        <v>0</v>
      </c>
      <c r="D15" s="93">
        <v>0</v>
      </c>
      <c r="E15" s="93"/>
      <c r="F15" s="93">
        <v>0</v>
      </c>
      <c r="G15" s="38">
        <f>SUM(B15:F15)</f>
        <v>0</v>
      </c>
    </row>
    <row r="16" spans="1:10" ht="14.5" x14ac:dyDescent="0.35">
      <c r="A16" s="18" t="s">
        <v>112</v>
      </c>
      <c r="B16" s="93">
        <v>0</v>
      </c>
      <c r="C16" s="93">
        <v>0</v>
      </c>
      <c r="D16" s="93">
        <v>0</v>
      </c>
      <c r="E16" s="93"/>
      <c r="F16" s="93">
        <v>0</v>
      </c>
      <c r="G16" s="38">
        <f>SUM(B16:F16)</f>
        <v>0</v>
      </c>
    </row>
    <row r="17" spans="1:7" ht="29" x14ac:dyDescent="0.35">
      <c r="A17" s="141" t="s">
        <v>114</v>
      </c>
      <c r="B17" s="124">
        <f>SUM(B16-B15)</f>
        <v>0</v>
      </c>
      <c r="C17" s="99">
        <f>SUM(C16-C15)</f>
        <v>0</v>
      </c>
      <c r="D17" s="99">
        <f>SUM(D16-D15)</f>
        <v>0</v>
      </c>
      <c r="E17" s="99">
        <f>SUM(E16-E15)</f>
        <v>0</v>
      </c>
      <c r="F17" s="99">
        <f>SUM(F16-F15)</f>
        <v>0</v>
      </c>
      <c r="G17" s="38">
        <f>SUM(B17:F17)</f>
        <v>0</v>
      </c>
    </row>
    <row r="18" spans="1:7" ht="14.5" x14ac:dyDescent="0.35">
      <c r="A18" s="21"/>
      <c r="B18" s="39"/>
      <c r="C18" s="39"/>
      <c r="D18" s="39"/>
      <c r="E18" s="39"/>
      <c r="F18" s="39"/>
      <c r="G18" s="50"/>
    </row>
    <row r="19" spans="1:7" ht="14.5" x14ac:dyDescent="0.35">
      <c r="A19" s="21"/>
      <c r="B19" s="59"/>
      <c r="C19" s="59"/>
      <c r="D19" s="59"/>
      <c r="E19" s="59"/>
      <c r="F19" s="59"/>
      <c r="G19" s="60"/>
    </row>
    <row r="20" spans="1:7" ht="29" x14ac:dyDescent="0.35">
      <c r="A20" s="14" t="s">
        <v>85</v>
      </c>
      <c r="B20" s="36" t="s">
        <v>15</v>
      </c>
      <c r="C20" s="36" t="s">
        <v>16</v>
      </c>
      <c r="D20" s="36" t="s">
        <v>17</v>
      </c>
      <c r="E20" s="36" t="s">
        <v>18</v>
      </c>
      <c r="F20" s="36" t="s">
        <v>19</v>
      </c>
      <c r="G20" s="37" t="s">
        <v>20</v>
      </c>
    </row>
    <row r="21" spans="1:7" ht="14.5" x14ac:dyDescent="0.35">
      <c r="A21" s="18" t="s">
        <v>110</v>
      </c>
      <c r="B21" s="93">
        <f>103666*(-1014068/-540537)</f>
        <v>194481.36443573705</v>
      </c>
      <c r="C21" s="152">
        <f>103666*(251500/-540537)</f>
        <v>-48233.514079517219</v>
      </c>
      <c r="D21" s="152">
        <f>103666*(835860/-540537)</f>
        <v>-160304.03609743644</v>
      </c>
      <c r="E21" s="38"/>
      <c r="F21" s="152">
        <f>103666*(-613829/-540537)</f>
        <v>117722.1857412166</v>
      </c>
      <c r="G21" s="38">
        <f>SUM(B21:F21)</f>
        <v>103665.99999999999</v>
      </c>
    </row>
    <row r="22" spans="1:7" ht="14.5" x14ac:dyDescent="0.35">
      <c r="A22" s="18" t="s">
        <v>111</v>
      </c>
      <c r="B22" s="38">
        <v>0</v>
      </c>
      <c r="C22" s="93">
        <v>0</v>
      </c>
      <c r="D22" s="93">
        <v>0</v>
      </c>
      <c r="E22" s="38">
        <v>0</v>
      </c>
      <c r="F22" s="38">
        <v>0</v>
      </c>
      <c r="G22" s="38">
        <f>SUM(B22:F22)</f>
        <v>0</v>
      </c>
    </row>
    <row r="23" spans="1:7" ht="14.5" x14ac:dyDescent="0.35">
      <c r="A23" s="18" t="s">
        <v>112</v>
      </c>
      <c r="B23" s="93">
        <v>0</v>
      </c>
      <c r="C23" s="93">
        <v>0</v>
      </c>
      <c r="D23" s="38">
        <v>0</v>
      </c>
      <c r="E23" s="38">
        <v>0</v>
      </c>
      <c r="F23" s="38">
        <v>0</v>
      </c>
      <c r="G23" s="38">
        <f>SUM(B23:F23)</f>
        <v>0</v>
      </c>
    </row>
    <row r="24" spans="1:7" ht="29" x14ac:dyDescent="0.35">
      <c r="A24" s="141" t="s">
        <v>114</v>
      </c>
      <c r="B24" s="124">
        <f>SUM(B23-B22)</f>
        <v>0</v>
      </c>
      <c r="C24" s="124">
        <f>SUM(C23-C22)</f>
        <v>0</v>
      </c>
      <c r="D24" s="124">
        <f>SUM(D23-D22)</f>
        <v>0</v>
      </c>
      <c r="E24" s="124">
        <f>SUM(E23-E22)</f>
        <v>0</v>
      </c>
      <c r="F24" s="124">
        <f>SUM(F23-F22)</f>
        <v>0</v>
      </c>
      <c r="G24" s="93">
        <f>SUM(B24:F24)</f>
        <v>0</v>
      </c>
    </row>
    <row r="25" spans="1:7" ht="14.5" x14ac:dyDescent="0.35">
      <c r="A25" s="21"/>
      <c r="B25" s="59"/>
      <c r="C25" s="59"/>
      <c r="D25" s="59"/>
      <c r="E25" s="59"/>
      <c r="F25" s="59"/>
      <c r="G25" s="60"/>
    </row>
    <row r="26" spans="1:7" ht="14.5" x14ac:dyDescent="0.35">
      <c r="A26" s="21"/>
      <c r="B26" s="59"/>
      <c r="C26" s="59"/>
      <c r="D26" s="59"/>
      <c r="E26" s="59"/>
      <c r="F26" s="59"/>
      <c r="G26" s="60"/>
    </row>
    <row r="27" spans="1:7" ht="29" x14ac:dyDescent="0.35">
      <c r="A27" s="35" t="s">
        <v>5</v>
      </c>
      <c r="B27" s="36" t="s">
        <v>15</v>
      </c>
      <c r="C27" s="36" t="s">
        <v>16</v>
      </c>
      <c r="D27" s="36" t="s">
        <v>17</v>
      </c>
      <c r="E27" s="36" t="s">
        <v>18</v>
      </c>
      <c r="F27" s="36" t="s">
        <v>19</v>
      </c>
      <c r="G27" s="37" t="s">
        <v>20</v>
      </c>
    </row>
    <row r="28" spans="1:7" ht="14.5" x14ac:dyDescent="0.35">
      <c r="A28" s="18" t="s">
        <v>110</v>
      </c>
      <c r="B28" s="149"/>
      <c r="C28" s="152">
        <v>0</v>
      </c>
      <c r="D28" s="149">
        <v>15695</v>
      </c>
      <c r="E28" s="149"/>
      <c r="F28" s="149"/>
      <c r="G28" s="149">
        <f>SUM(B28:F28)</f>
        <v>15695</v>
      </c>
    </row>
    <row r="29" spans="1:7" ht="14.5" x14ac:dyDescent="0.35">
      <c r="A29" s="18" t="s">
        <v>111</v>
      </c>
      <c r="B29" s="149"/>
      <c r="C29" s="152"/>
      <c r="D29" s="149">
        <v>0</v>
      </c>
      <c r="E29" s="149"/>
      <c r="F29" s="149"/>
      <c r="G29" s="149">
        <f>SUM(B29:F29)</f>
        <v>0</v>
      </c>
    </row>
    <row r="30" spans="1:7" ht="14.5" x14ac:dyDescent="0.35">
      <c r="A30" s="18" t="s">
        <v>112</v>
      </c>
      <c r="B30" s="160"/>
      <c r="C30" s="152"/>
      <c r="D30" s="149">
        <v>0</v>
      </c>
      <c r="E30" s="149"/>
      <c r="F30" s="149"/>
      <c r="G30" s="149">
        <f>SUM(B30:F30)</f>
        <v>0</v>
      </c>
    </row>
    <row r="31" spans="1:7" ht="29" x14ac:dyDescent="0.35">
      <c r="A31" s="141" t="s">
        <v>114</v>
      </c>
      <c r="B31" s="149">
        <f>SUM(B30-B29)</f>
        <v>0</v>
      </c>
      <c r="C31" s="149">
        <f>SUM(C30-C29)</f>
        <v>0</v>
      </c>
      <c r="D31" s="149">
        <f>SUM(D30-D29)</f>
        <v>0</v>
      </c>
      <c r="E31" s="149">
        <f>SUM(E30-E29)</f>
        <v>0</v>
      </c>
      <c r="F31" s="149">
        <f>SUM(F30-F29)</f>
        <v>0</v>
      </c>
      <c r="G31" s="149">
        <f>SUM(B31:F31)</f>
        <v>0</v>
      </c>
    </row>
    <row r="32" spans="1:7" ht="14.5" x14ac:dyDescent="0.35">
      <c r="A32" s="21"/>
      <c r="B32" s="57"/>
      <c r="C32" s="57"/>
      <c r="D32" s="57"/>
      <c r="E32" s="57"/>
      <c r="F32" s="57"/>
      <c r="G32" s="50"/>
    </row>
    <row r="33" spans="1:7" ht="14.5" x14ac:dyDescent="0.35">
      <c r="A33" s="21"/>
      <c r="B33" s="57"/>
      <c r="C33" s="57"/>
      <c r="D33" s="57"/>
      <c r="E33" s="57"/>
      <c r="F33" s="57"/>
      <c r="G33" s="50"/>
    </row>
    <row r="34" spans="1:7" ht="29" x14ac:dyDescent="0.35">
      <c r="A34" s="35" t="s">
        <v>21</v>
      </c>
      <c r="B34" s="36" t="s">
        <v>15</v>
      </c>
      <c r="C34" s="36" t="s">
        <v>16</v>
      </c>
      <c r="D34" s="36" t="s">
        <v>17</v>
      </c>
      <c r="E34" s="36" t="s">
        <v>18</v>
      </c>
      <c r="F34" s="36" t="s">
        <v>19</v>
      </c>
      <c r="G34" s="37" t="s">
        <v>20</v>
      </c>
    </row>
    <row r="35" spans="1:7" ht="14.5" x14ac:dyDescent="0.35">
      <c r="A35" s="18" t="s">
        <v>110</v>
      </c>
      <c r="B35" s="149">
        <v>44118</v>
      </c>
      <c r="C35" s="152">
        <v>0</v>
      </c>
      <c r="D35" s="149">
        <v>14644</v>
      </c>
      <c r="E35" s="149"/>
      <c r="F35" s="149">
        <v>-1741</v>
      </c>
      <c r="G35" s="149">
        <f>SUM(B35:F35)</f>
        <v>57021</v>
      </c>
    </row>
    <row r="36" spans="1:7" ht="14.5" x14ac:dyDescent="0.35">
      <c r="A36" s="18" t="s">
        <v>111</v>
      </c>
      <c r="B36" s="149"/>
      <c r="C36" s="149"/>
      <c r="D36" s="149">
        <v>0</v>
      </c>
      <c r="E36" s="149"/>
      <c r="F36" s="149">
        <v>0</v>
      </c>
      <c r="G36" s="149">
        <f>SUM(B36:F36)</f>
        <v>0</v>
      </c>
    </row>
    <row r="37" spans="1:7" ht="14.5" x14ac:dyDescent="0.35">
      <c r="A37" s="18" t="s">
        <v>112</v>
      </c>
      <c r="B37" s="160"/>
      <c r="C37" s="149"/>
      <c r="D37" s="149">
        <v>0</v>
      </c>
      <c r="E37" s="149"/>
      <c r="F37" s="149">
        <v>0</v>
      </c>
      <c r="G37" s="149">
        <f>SUM(B37:F37)</f>
        <v>0</v>
      </c>
    </row>
    <row r="38" spans="1:7" ht="29" x14ac:dyDescent="0.35">
      <c r="A38" s="141" t="s">
        <v>114</v>
      </c>
      <c r="B38" s="149">
        <f>SUM(B37-B36)</f>
        <v>0</v>
      </c>
      <c r="C38" s="149">
        <f>SUM(C37-C36)</f>
        <v>0</v>
      </c>
      <c r="D38" s="149">
        <f>SUM(D37-D36)</f>
        <v>0</v>
      </c>
      <c r="E38" s="149">
        <f>SUM(E37-E36)</f>
        <v>0</v>
      </c>
      <c r="F38" s="149">
        <f>SUM(F37-F36)</f>
        <v>0</v>
      </c>
      <c r="G38" s="149">
        <f>SUM(B38:F38)</f>
        <v>0</v>
      </c>
    </row>
    <row r="39" spans="1:7" ht="14.5" x14ac:dyDescent="0.35">
      <c r="A39" s="14"/>
      <c r="B39" s="57"/>
      <c r="C39" s="57"/>
      <c r="D39" s="57"/>
      <c r="E39" s="57"/>
      <c r="F39" s="57"/>
      <c r="G39" s="58"/>
    </row>
    <row r="40" spans="1:7" ht="14.5" x14ac:dyDescent="0.35">
      <c r="A40" s="14"/>
      <c r="B40" s="57"/>
      <c r="C40" s="57"/>
      <c r="D40" s="57"/>
      <c r="E40" s="57"/>
      <c r="F40" s="57"/>
      <c r="G40" s="58"/>
    </row>
    <row r="41" spans="1:7" ht="29" x14ac:dyDescent="0.35">
      <c r="A41" s="35" t="s">
        <v>22</v>
      </c>
      <c r="B41" s="36" t="s">
        <v>15</v>
      </c>
      <c r="C41" s="36" t="s">
        <v>16</v>
      </c>
      <c r="D41" s="36" t="s">
        <v>17</v>
      </c>
      <c r="E41" s="36" t="s">
        <v>18</v>
      </c>
      <c r="F41" s="36" t="s">
        <v>19</v>
      </c>
      <c r="G41" s="37" t="s">
        <v>20</v>
      </c>
    </row>
    <row r="42" spans="1:7" ht="14.5" x14ac:dyDescent="0.35">
      <c r="A42" s="18" t="s">
        <v>110</v>
      </c>
      <c r="B42" s="93">
        <v>298054</v>
      </c>
      <c r="C42" s="93">
        <v>0</v>
      </c>
      <c r="D42" s="38">
        <v>0</v>
      </c>
      <c r="E42" s="38"/>
      <c r="F42" s="38">
        <v>-30358</v>
      </c>
      <c r="G42" s="38">
        <f>SUM(B42:F42)</f>
        <v>267696</v>
      </c>
    </row>
    <row r="43" spans="1:7" ht="14.5" x14ac:dyDescent="0.35">
      <c r="A43" s="18" t="s">
        <v>111</v>
      </c>
      <c r="B43" s="93">
        <v>0</v>
      </c>
      <c r="C43" s="93">
        <v>0</v>
      </c>
      <c r="D43" s="38">
        <v>0</v>
      </c>
      <c r="E43" s="38"/>
      <c r="F43" s="38"/>
      <c r="G43" s="38">
        <f>SUM(B43:F43)</f>
        <v>0</v>
      </c>
    </row>
    <row r="44" spans="1:7" ht="14.5" x14ac:dyDescent="0.35">
      <c r="A44" s="18" t="s">
        <v>112</v>
      </c>
      <c r="B44" s="93">
        <v>0</v>
      </c>
      <c r="C44" s="93">
        <v>0</v>
      </c>
      <c r="D44" s="38">
        <v>0</v>
      </c>
      <c r="E44" s="38"/>
      <c r="F44" s="38"/>
      <c r="G44" s="38">
        <f>SUM(B44:F44)</f>
        <v>0</v>
      </c>
    </row>
    <row r="45" spans="1:7" ht="29" x14ac:dyDescent="0.35">
      <c r="A45" s="141" t="s">
        <v>114</v>
      </c>
      <c r="B45" s="94">
        <f>SUM(B44-B43)</f>
        <v>0</v>
      </c>
      <c r="C45" s="94">
        <f>SUM(C44-C43)</f>
        <v>0</v>
      </c>
      <c r="D45" s="94">
        <f>SUM(D44-D43)</f>
        <v>0</v>
      </c>
      <c r="E45" s="94">
        <f>SUM(E44-E43)</f>
        <v>0</v>
      </c>
      <c r="F45" s="94">
        <f>SUM(F44-F43)</f>
        <v>0</v>
      </c>
      <c r="G45" s="19">
        <f>SUM(B45:F45)</f>
        <v>0</v>
      </c>
    </row>
    <row r="46" spans="1:7" ht="14.5" x14ac:dyDescent="0.3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75" header="0.3" footer="0.55000000000000004"/>
  <pageSetup scale="69" orientation="portrait" cellComments="atEnd" r:id="rId1"/>
  <headerFooter>
    <oddFooter>&amp;R&amp;F&amp;A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11" sqref="B11"/>
    </sheetView>
  </sheetViews>
  <sheetFormatPr defaultRowHeight="14.5" x14ac:dyDescent="0.35"/>
  <cols>
    <col min="1" max="1" width="27.1796875" style="2" customWidth="1"/>
    <col min="2" max="2" width="24.54296875" style="2" bestFit="1" customWidth="1"/>
    <col min="3" max="3" width="24.54296875" style="2" customWidth="1"/>
    <col min="4" max="7" width="15.54296875" style="2" customWidth="1"/>
    <col min="8" max="8" width="11.54296875" style="59" bestFit="1" customWidth="1"/>
    <col min="9" max="233" width="9.1796875" style="2"/>
    <col min="234" max="234" width="27.1796875" style="2" customWidth="1"/>
    <col min="235" max="235" width="24.54296875" style="2" bestFit="1" customWidth="1"/>
    <col min="236" max="246" width="15.54296875" style="2" customWidth="1"/>
    <col min="247" max="247" width="21.54296875" style="2" customWidth="1"/>
    <col min="248" max="489" width="9.1796875" style="2"/>
    <col min="490" max="490" width="27.1796875" style="2" customWidth="1"/>
    <col min="491" max="491" width="24.54296875" style="2" bestFit="1" customWidth="1"/>
    <col min="492" max="502" width="15.54296875" style="2" customWidth="1"/>
    <col min="503" max="503" width="21.54296875" style="2" customWidth="1"/>
    <col min="504" max="745" width="9.1796875" style="2"/>
    <col min="746" max="746" width="27.1796875" style="2" customWidth="1"/>
    <col min="747" max="747" width="24.54296875" style="2" bestFit="1" customWidth="1"/>
    <col min="748" max="758" width="15.54296875" style="2" customWidth="1"/>
    <col min="759" max="759" width="21.54296875" style="2" customWidth="1"/>
    <col min="760" max="1001" width="9.1796875" style="2"/>
    <col min="1002" max="1002" width="27.1796875" style="2" customWidth="1"/>
    <col min="1003" max="1003" width="24.54296875" style="2" bestFit="1" customWidth="1"/>
    <col min="1004" max="1014" width="15.54296875" style="2" customWidth="1"/>
    <col min="1015" max="1015" width="21.54296875" style="2" customWidth="1"/>
    <col min="1016" max="1257" width="9.1796875" style="2"/>
    <col min="1258" max="1258" width="27.1796875" style="2" customWidth="1"/>
    <col min="1259" max="1259" width="24.54296875" style="2" bestFit="1" customWidth="1"/>
    <col min="1260" max="1270" width="15.54296875" style="2" customWidth="1"/>
    <col min="1271" max="1271" width="21.54296875" style="2" customWidth="1"/>
    <col min="1272" max="1513" width="9.1796875" style="2"/>
    <col min="1514" max="1514" width="27.1796875" style="2" customWidth="1"/>
    <col min="1515" max="1515" width="24.54296875" style="2" bestFit="1" customWidth="1"/>
    <col min="1516" max="1526" width="15.54296875" style="2" customWidth="1"/>
    <col min="1527" max="1527" width="21.54296875" style="2" customWidth="1"/>
    <col min="1528" max="1769" width="9.1796875" style="2"/>
    <col min="1770" max="1770" width="27.1796875" style="2" customWidth="1"/>
    <col min="1771" max="1771" width="24.54296875" style="2" bestFit="1" customWidth="1"/>
    <col min="1772" max="1782" width="15.54296875" style="2" customWidth="1"/>
    <col min="1783" max="1783" width="21.54296875" style="2" customWidth="1"/>
    <col min="1784" max="2025" width="9.1796875" style="2"/>
    <col min="2026" max="2026" width="27.1796875" style="2" customWidth="1"/>
    <col min="2027" max="2027" width="24.54296875" style="2" bestFit="1" customWidth="1"/>
    <col min="2028" max="2038" width="15.54296875" style="2" customWidth="1"/>
    <col min="2039" max="2039" width="21.54296875" style="2" customWidth="1"/>
    <col min="2040" max="2281" width="9.1796875" style="2"/>
    <col min="2282" max="2282" width="27.1796875" style="2" customWidth="1"/>
    <col min="2283" max="2283" width="24.54296875" style="2" bestFit="1" customWidth="1"/>
    <col min="2284" max="2294" width="15.54296875" style="2" customWidth="1"/>
    <col min="2295" max="2295" width="21.54296875" style="2" customWidth="1"/>
    <col min="2296" max="2537" width="9.1796875" style="2"/>
    <col min="2538" max="2538" width="27.1796875" style="2" customWidth="1"/>
    <col min="2539" max="2539" width="24.54296875" style="2" bestFit="1" customWidth="1"/>
    <col min="2540" max="2550" width="15.54296875" style="2" customWidth="1"/>
    <col min="2551" max="2551" width="21.54296875" style="2" customWidth="1"/>
    <col min="2552" max="2793" width="9.1796875" style="2"/>
    <col min="2794" max="2794" width="27.1796875" style="2" customWidth="1"/>
    <col min="2795" max="2795" width="24.54296875" style="2" bestFit="1" customWidth="1"/>
    <col min="2796" max="2806" width="15.54296875" style="2" customWidth="1"/>
    <col min="2807" max="2807" width="21.54296875" style="2" customWidth="1"/>
    <col min="2808" max="3049" width="9.1796875" style="2"/>
    <col min="3050" max="3050" width="27.1796875" style="2" customWidth="1"/>
    <col min="3051" max="3051" width="24.54296875" style="2" bestFit="1" customWidth="1"/>
    <col min="3052" max="3062" width="15.54296875" style="2" customWidth="1"/>
    <col min="3063" max="3063" width="21.54296875" style="2" customWidth="1"/>
    <col min="3064" max="3305" width="9.1796875" style="2"/>
    <col min="3306" max="3306" width="27.1796875" style="2" customWidth="1"/>
    <col min="3307" max="3307" width="24.54296875" style="2" bestFit="1" customWidth="1"/>
    <col min="3308" max="3318" width="15.54296875" style="2" customWidth="1"/>
    <col min="3319" max="3319" width="21.54296875" style="2" customWidth="1"/>
    <col min="3320" max="3561" width="9.1796875" style="2"/>
    <col min="3562" max="3562" width="27.1796875" style="2" customWidth="1"/>
    <col min="3563" max="3563" width="24.54296875" style="2" bestFit="1" customWidth="1"/>
    <col min="3564" max="3574" width="15.54296875" style="2" customWidth="1"/>
    <col min="3575" max="3575" width="21.54296875" style="2" customWidth="1"/>
    <col min="3576" max="3817" width="9.1796875" style="2"/>
    <col min="3818" max="3818" width="27.1796875" style="2" customWidth="1"/>
    <col min="3819" max="3819" width="24.54296875" style="2" bestFit="1" customWidth="1"/>
    <col min="3820" max="3830" width="15.54296875" style="2" customWidth="1"/>
    <col min="3831" max="3831" width="21.54296875" style="2" customWidth="1"/>
    <col min="3832" max="4073" width="9.1796875" style="2"/>
    <col min="4074" max="4074" width="27.1796875" style="2" customWidth="1"/>
    <col min="4075" max="4075" width="24.54296875" style="2" bestFit="1" customWidth="1"/>
    <col min="4076" max="4086" width="15.54296875" style="2" customWidth="1"/>
    <col min="4087" max="4087" width="21.54296875" style="2" customWidth="1"/>
    <col min="4088" max="4329" width="9.1796875" style="2"/>
    <col min="4330" max="4330" width="27.1796875" style="2" customWidth="1"/>
    <col min="4331" max="4331" width="24.54296875" style="2" bestFit="1" customWidth="1"/>
    <col min="4332" max="4342" width="15.54296875" style="2" customWidth="1"/>
    <col min="4343" max="4343" width="21.54296875" style="2" customWidth="1"/>
    <col min="4344" max="4585" width="9.1796875" style="2"/>
    <col min="4586" max="4586" width="27.1796875" style="2" customWidth="1"/>
    <col min="4587" max="4587" width="24.54296875" style="2" bestFit="1" customWidth="1"/>
    <col min="4588" max="4598" width="15.54296875" style="2" customWidth="1"/>
    <col min="4599" max="4599" width="21.54296875" style="2" customWidth="1"/>
    <col min="4600" max="4841" width="9.1796875" style="2"/>
    <col min="4842" max="4842" width="27.1796875" style="2" customWidth="1"/>
    <col min="4843" max="4843" width="24.54296875" style="2" bestFit="1" customWidth="1"/>
    <col min="4844" max="4854" width="15.54296875" style="2" customWidth="1"/>
    <col min="4855" max="4855" width="21.54296875" style="2" customWidth="1"/>
    <col min="4856" max="5097" width="9.1796875" style="2"/>
    <col min="5098" max="5098" width="27.1796875" style="2" customWidth="1"/>
    <col min="5099" max="5099" width="24.54296875" style="2" bestFit="1" customWidth="1"/>
    <col min="5100" max="5110" width="15.54296875" style="2" customWidth="1"/>
    <col min="5111" max="5111" width="21.54296875" style="2" customWidth="1"/>
    <col min="5112" max="5353" width="9.1796875" style="2"/>
    <col min="5354" max="5354" width="27.1796875" style="2" customWidth="1"/>
    <col min="5355" max="5355" width="24.54296875" style="2" bestFit="1" customWidth="1"/>
    <col min="5356" max="5366" width="15.54296875" style="2" customWidth="1"/>
    <col min="5367" max="5367" width="21.54296875" style="2" customWidth="1"/>
    <col min="5368" max="5609" width="9.1796875" style="2"/>
    <col min="5610" max="5610" width="27.1796875" style="2" customWidth="1"/>
    <col min="5611" max="5611" width="24.54296875" style="2" bestFit="1" customWidth="1"/>
    <col min="5612" max="5622" width="15.54296875" style="2" customWidth="1"/>
    <col min="5623" max="5623" width="21.54296875" style="2" customWidth="1"/>
    <col min="5624" max="5865" width="9.1796875" style="2"/>
    <col min="5866" max="5866" width="27.1796875" style="2" customWidth="1"/>
    <col min="5867" max="5867" width="24.54296875" style="2" bestFit="1" customWidth="1"/>
    <col min="5868" max="5878" width="15.54296875" style="2" customWidth="1"/>
    <col min="5879" max="5879" width="21.54296875" style="2" customWidth="1"/>
    <col min="5880" max="6121" width="9.1796875" style="2"/>
    <col min="6122" max="6122" width="27.1796875" style="2" customWidth="1"/>
    <col min="6123" max="6123" width="24.54296875" style="2" bestFit="1" customWidth="1"/>
    <col min="6124" max="6134" width="15.54296875" style="2" customWidth="1"/>
    <col min="6135" max="6135" width="21.54296875" style="2" customWidth="1"/>
    <col min="6136" max="6377" width="9.1796875" style="2"/>
    <col min="6378" max="6378" width="27.1796875" style="2" customWidth="1"/>
    <col min="6379" max="6379" width="24.54296875" style="2" bestFit="1" customWidth="1"/>
    <col min="6380" max="6390" width="15.54296875" style="2" customWidth="1"/>
    <col min="6391" max="6391" width="21.54296875" style="2" customWidth="1"/>
    <col min="6392" max="6633" width="9.1796875" style="2"/>
    <col min="6634" max="6634" width="27.1796875" style="2" customWidth="1"/>
    <col min="6635" max="6635" width="24.54296875" style="2" bestFit="1" customWidth="1"/>
    <col min="6636" max="6646" width="15.54296875" style="2" customWidth="1"/>
    <col min="6647" max="6647" width="21.54296875" style="2" customWidth="1"/>
    <col min="6648" max="6889" width="9.1796875" style="2"/>
    <col min="6890" max="6890" width="27.1796875" style="2" customWidth="1"/>
    <col min="6891" max="6891" width="24.54296875" style="2" bestFit="1" customWidth="1"/>
    <col min="6892" max="6902" width="15.54296875" style="2" customWidth="1"/>
    <col min="6903" max="6903" width="21.54296875" style="2" customWidth="1"/>
    <col min="6904" max="7145" width="9.1796875" style="2"/>
    <col min="7146" max="7146" width="27.1796875" style="2" customWidth="1"/>
    <col min="7147" max="7147" width="24.54296875" style="2" bestFit="1" customWidth="1"/>
    <col min="7148" max="7158" width="15.54296875" style="2" customWidth="1"/>
    <col min="7159" max="7159" width="21.54296875" style="2" customWidth="1"/>
    <col min="7160" max="7401" width="9.1796875" style="2"/>
    <col min="7402" max="7402" width="27.1796875" style="2" customWidth="1"/>
    <col min="7403" max="7403" width="24.54296875" style="2" bestFit="1" customWidth="1"/>
    <col min="7404" max="7414" width="15.54296875" style="2" customWidth="1"/>
    <col min="7415" max="7415" width="21.54296875" style="2" customWidth="1"/>
    <col min="7416" max="7657" width="9.1796875" style="2"/>
    <col min="7658" max="7658" width="27.1796875" style="2" customWidth="1"/>
    <col min="7659" max="7659" width="24.54296875" style="2" bestFit="1" customWidth="1"/>
    <col min="7660" max="7670" width="15.54296875" style="2" customWidth="1"/>
    <col min="7671" max="7671" width="21.54296875" style="2" customWidth="1"/>
    <col min="7672" max="7913" width="9.1796875" style="2"/>
    <col min="7914" max="7914" width="27.1796875" style="2" customWidth="1"/>
    <col min="7915" max="7915" width="24.54296875" style="2" bestFit="1" customWidth="1"/>
    <col min="7916" max="7926" width="15.54296875" style="2" customWidth="1"/>
    <col min="7927" max="7927" width="21.54296875" style="2" customWidth="1"/>
    <col min="7928" max="8169" width="9.1796875" style="2"/>
    <col min="8170" max="8170" width="27.1796875" style="2" customWidth="1"/>
    <col min="8171" max="8171" width="24.54296875" style="2" bestFit="1" customWidth="1"/>
    <col min="8172" max="8182" width="15.54296875" style="2" customWidth="1"/>
    <col min="8183" max="8183" width="21.54296875" style="2" customWidth="1"/>
    <col min="8184" max="8425" width="9.1796875" style="2"/>
    <col min="8426" max="8426" width="27.1796875" style="2" customWidth="1"/>
    <col min="8427" max="8427" width="24.54296875" style="2" bestFit="1" customWidth="1"/>
    <col min="8428" max="8438" width="15.54296875" style="2" customWidth="1"/>
    <col min="8439" max="8439" width="21.54296875" style="2" customWidth="1"/>
    <col min="8440" max="8681" width="9.1796875" style="2"/>
    <col min="8682" max="8682" width="27.1796875" style="2" customWidth="1"/>
    <col min="8683" max="8683" width="24.54296875" style="2" bestFit="1" customWidth="1"/>
    <col min="8684" max="8694" width="15.54296875" style="2" customWidth="1"/>
    <col min="8695" max="8695" width="21.54296875" style="2" customWidth="1"/>
    <col min="8696" max="8937" width="9.1796875" style="2"/>
    <col min="8938" max="8938" width="27.1796875" style="2" customWidth="1"/>
    <col min="8939" max="8939" width="24.54296875" style="2" bestFit="1" customWidth="1"/>
    <col min="8940" max="8950" width="15.54296875" style="2" customWidth="1"/>
    <col min="8951" max="8951" width="21.54296875" style="2" customWidth="1"/>
    <col min="8952" max="9193" width="9.1796875" style="2"/>
    <col min="9194" max="9194" width="27.1796875" style="2" customWidth="1"/>
    <col min="9195" max="9195" width="24.54296875" style="2" bestFit="1" customWidth="1"/>
    <col min="9196" max="9206" width="15.54296875" style="2" customWidth="1"/>
    <col min="9207" max="9207" width="21.54296875" style="2" customWidth="1"/>
    <col min="9208" max="9449" width="9.1796875" style="2"/>
    <col min="9450" max="9450" width="27.1796875" style="2" customWidth="1"/>
    <col min="9451" max="9451" width="24.54296875" style="2" bestFit="1" customWidth="1"/>
    <col min="9452" max="9462" width="15.54296875" style="2" customWidth="1"/>
    <col min="9463" max="9463" width="21.54296875" style="2" customWidth="1"/>
    <col min="9464" max="9705" width="9.1796875" style="2"/>
    <col min="9706" max="9706" width="27.1796875" style="2" customWidth="1"/>
    <col min="9707" max="9707" width="24.54296875" style="2" bestFit="1" customWidth="1"/>
    <col min="9708" max="9718" width="15.54296875" style="2" customWidth="1"/>
    <col min="9719" max="9719" width="21.54296875" style="2" customWidth="1"/>
    <col min="9720" max="9961" width="9.1796875" style="2"/>
    <col min="9962" max="9962" width="27.1796875" style="2" customWidth="1"/>
    <col min="9963" max="9963" width="24.54296875" style="2" bestFit="1" customWidth="1"/>
    <col min="9964" max="9974" width="15.54296875" style="2" customWidth="1"/>
    <col min="9975" max="9975" width="21.54296875" style="2" customWidth="1"/>
    <col min="9976" max="10217" width="9.1796875" style="2"/>
    <col min="10218" max="10218" width="27.1796875" style="2" customWidth="1"/>
    <col min="10219" max="10219" width="24.54296875" style="2" bestFit="1" customWidth="1"/>
    <col min="10220" max="10230" width="15.54296875" style="2" customWidth="1"/>
    <col min="10231" max="10231" width="21.54296875" style="2" customWidth="1"/>
    <col min="10232" max="10473" width="9.1796875" style="2"/>
    <col min="10474" max="10474" width="27.1796875" style="2" customWidth="1"/>
    <col min="10475" max="10475" width="24.54296875" style="2" bestFit="1" customWidth="1"/>
    <col min="10476" max="10486" width="15.54296875" style="2" customWidth="1"/>
    <col min="10487" max="10487" width="21.54296875" style="2" customWidth="1"/>
    <col min="10488" max="10729" width="9.1796875" style="2"/>
    <col min="10730" max="10730" width="27.1796875" style="2" customWidth="1"/>
    <col min="10731" max="10731" width="24.54296875" style="2" bestFit="1" customWidth="1"/>
    <col min="10732" max="10742" width="15.54296875" style="2" customWidth="1"/>
    <col min="10743" max="10743" width="21.54296875" style="2" customWidth="1"/>
    <col min="10744" max="10985" width="9.1796875" style="2"/>
    <col min="10986" max="10986" width="27.1796875" style="2" customWidth="1"/>
    <col min="10987" max="10987" width="24.54296875" style="2" bestFit="1" customWidth="1"/>
    <col min="10988" max="10998" width="15.54296875" style="2" customWidth="1"/>
    <col min="10999" max="10999" width="21.54296875" style="2" customWidth="1"/>
    <col min="11000" max="11241" width="9.1796875" style="2"/>
    <col min="11242" max="11242" width="27.1796875" style="2" customWidth="1"/>
    <col min="11243" max="11243" width="24.54296875" style="2" bestFit="1" customWidth="1"/>
    <col min="11244" max="11254" width="15.54296875" style="2" customWidth="1"/>
    <col min="11255" max="11255" width="21.54296875" style="2" customWidth="1"/>
    <col min="11256" max="11497" width="9.1796875" style="2"/>
    <col min="11498" max="11498" width="27.1796875" style="2" customWidth="1"/>
    <col min="11499" max="11499" width="24.54296875" style="2" bestFit="1" customWidth="1"/>
    <col min="11500" max="11510" width="15.54296875" style="2" customWidth="1"/>
    <col min="11511" max="11511" width="21.54296875" style="2" customWidth="1"/>
    <col min="11512" max="11753" width="9.1796875" style="2"/>
    <col min="11754" max="11754" width="27.1796875" style="2" customWidth="1"/>
    <col min="11755" max="11755" width="24.54296875" style="2" bestFit="1" customWidth="1"/>
    <col min="11756" max="11766" width="15.54296875" style="2" customWidth="1"/>
    <col min="11767" max="11767" width="21.54296875" style="2" customWidth="1"/>
    <col min="11768" max="12009" width="9.1796875" style="2"/>
    <col min="12010" max="12010" width="27.1796875" style="2" customWidth="1"/>
    <col min="12011" max="12011" width="24.54296875" style="2" bestFit="1" customWidth="1"/>
    <col min="12012" max="12022" width="15.54296875" style="2" customWidth="1"/>
    <col min="12023" max="12023" width="21.54296875" style="2" customWidth="1"/>
    <col min="12024" max="12265" width="9.1796875" style="2"/>
    <col min="12266" max="12266" width="27.1796875" style="2" customWidth="1"/>
    <col min="12267" max="12267" width="24.54296875" style="2" bestFit="1" customWidth="1"/>
    <col min="12268" max="12278" width="15.54296875" style="2" customWidth="1"/>
    <col min="12279" max="12279" width="21.54296875" style="2" customWidth="1"/>
    <col min="12280" max="12521" width="9.1796875" style="2"/>
    <col min="12522" max="12522" width="27.1796875" style="2" customWidth="1"/>
    <col min="12523" max="12523" width="24.54296875" style="2" bestFit="1" customWidth="1"/>
    <col min="12524" max="12534" width="15.54296875" style="2" customWidth="1"/>
    <col min="12535" max="12535" width="21.54296875" style="2" customWidth="1"/>
    <col min="12536" max="12777" width="9.1796875" style="2"/>
    <col min="12778" max="12778" width="27.1796875" style="2" customWidth="1"/>
    <col min="12779" max="12779" width="24.54296875" style="2" bestFit="1" customWidth="1"/>
    <col min="12780" max="12790" width="15.54296875" style="2" customWidth="1"/>
    <col min="12791" max="12791" width="21.54296875" style="2" customWidth="1"/>
    <col min="12792" max="13033" width="9.1796875" style="2"/>
    <col min="13034" max="13034" width="27.1796875" style="2" customWidth="1"/>
    <col min="13035" max="13035" width="24.54296875" style="2" bestFit="1" customWidth="1"/>
    <col min="13036" max="13046" width="15.54296875" style="2" customWidth="1"/>
    <col min="13047" max="13047" width="21.54296875" style="2" customWidth="1"/>
    <col min="13048" max="13289" width="9.1796875" style="2"/>
    <col min="13290" max="13290" width="27.1796875" style="2" customWidth="1"/>
    <col min="13291" max="13291" width="24.54296875" style="2" bestFit="1" customWidth="1"/>
    <col min="13292" max="13302" width="15.54296875" style="2" customWidth="1"/>
    <col min="13303" max="13303" width="21.54296875" style="2" customWidth="1"/>
    <col min="13304" max="13545" width="9.1796875" style="2"/>
    <col min="13546" max="13546" width="27.1796875" style="2" customWidth="1"/>
    <col min="13547" max="13547" width="24.54296875" style="2" bestFit="1" customWidth="1"/>
    <col min="13548" max="13558" width="15.54296875" style="2" customWidth="1"/>
    <col min="13559" max="13559" width="21.54296875" style="2" customWidth="1"/>
    <col min="13560" max="13801" width="9.1796875" style="2"/>
    <col min="13802" max="13802" width="27.1796875" style="2" customWidth="1"/>
    <col min="13803" max="13803" width="24.54296875" style="2" bestFit="1" customWidth="1"/>
    <col min="13804" max="13814" width="15.54296875" style="2" customWidth="1"/>
    <col min="13815" max="13815" width="21.54296875" style="2" customWidth="1"/>
    <col min="13816" max="14057" width="9.1796875" style="2"/>
    <col min="14058" max="14058" width="27.1796875" style="2" customWidth="1"/>
    <col min="14059" max="14059" width="24.54296875" style="2" bestFit="1" customWidth="1"/>
    <col min="14060" max="14070" width="15.54296875" style="2" customWidth="1"/>
    <col min="14071" max="14071" width="21.54296875" style="2" customWidth="1"/>
    <col min="14072" max="14313" width="9.1796875" style="2"/>
    <col min="14314" max="14314" width="27.1796875" style="2" customWidth="1"/>
    <col min="14315" max="14315" width="24.54296875" style="2" bestFit="1" customWidth="1"/>
    <col min="14316" max="14326" width="15.54296875" style="2" customWidth="1"/>
    <col min="14327" max="14327" width="21.54296875" style="2" customWidth="1"/>
    <col min="14328" max="14569" width="9.1796875" style="2"/>
    <col min="14570" max="14570" width="27.1796875" style="2" customWidth="1"/>
    <col min="14571" max="14571" width="24.54296875" style="2" bestFit="1" customWidth="1"/>
    <col min="14572" max="14582" width="15.54296875" style="2" customWidth="1"/>
    <col min="14583" max="14583" width="21.54296875" style="2" customWidth="1"/>
    <col min="14584" max="14825" width="9.1796875" style="2"/>
    <col min="14826" max="14826" width="27.1796875" style="2" customWidth="1"/>
    <col min="14827" max="14827" width="24.54296875" style="2" bestFit="1" customWidth="1"/>
    <col min="14828" max="14838" width="15.54296875" style="2" customWidth="1"/>
    <col min="14839" max="14839" width="21.54296875" style="2" customWidth="1"/>
    <col min="14840" max="15081" width="9.1796875" style="2"/>
    <col min="15082" max="15082" width="27.1796875" style="2" customWidth="1"/>
    <col min="15083" max="15083" width="24.54296875" style="2" bestFit="1" customWidth="1"/>
    <col min="15084" max="15094" width="15.54296875" style="2" customWidth="1"/>
    <col min="15095" max="15095" width="21.54296875" style="2" customWidth="1"/>
    <col min="15096" max="15337" width="9.1796875" style="2"/>
    <col min="15338" max="15338" width="27.1796875" style="2" customWidth="1"/>
    <col min="15339" max="15339" width="24.54296875" style="2" bestFit="1" customWidth="1"/>
    <col min="15340" max="15350" width="15.54296875" style="2" customWidth="1"/>
    <col min="15351" max="15351" width="21.54296875" style="2" customWidth="1"/>
    <col min="15352" max="15593" width="9.1796875" style="2"/>
    <col min="15594" max="15594" width="27.1796875" style="2" customWidth="1"/>
    <col min="15595" max="15595" width="24.54296875" style="2" bestFit="1" customWidth="1"/>
    <col min="15596" max="15606" width="15.54296875" style="2" customWidth="1"/>
    <col min="15607" max="15607" width="21.54296875" style="2" customWidth="1"/>
    <col min="15608" max="15849" width="9.1796875" style="2"/>
    <col min="15850" max="15850" width="27.1796875" style="2" customWidth="1"/>
    <col min="15851" max="15851" width="24.54296875" style="2" bestFit="1" customWidth="1"/>
    <col min="15852" max="15862" width="15.54296875" style="2" customWidth="1"/>
    <col min="15863" max="15863" width="21.54296875" style="2" customWidth="1"/>
    <col min="15864" max="16105" width="9.1796875" style="2"/>
    <col min="16106" max="16106" width="27.1796875" style="2" customWidth="1"/>
    <col min="16107" max="16107" width="24.54296875" style="2" bestFit="1" customWidth="1"/>
    <col min="16108" max="16118" width="15.54296875" style="2" customWidth="1"/>
    <col min="16119" max="16119" width="21.54296875" style="2" customWidth="1"/>
    <col min="16120" max="16384" width="9.1796875" style="2"/>
  </cols>
  <sheetData>
    <row r="1" spans="1:7" ht="15.5" x14ac:dyDescent="0.35">
      <c r="A1" s="1" t="s">
        <v>0</v>
      </c>
    </row>
    <row r="2" spans="1:7" ht="15.5" x14ac:dyDescent="0.35">
      <c r="A2" s="3" t="s">
        <v>109</v>
      </c>
      <c r="B2"/>
      <c r="C2"/>
      <c r="D2"/>
      <c r="E2"/>
      <c r="F2"/>
      <c r="G2"/>
    </row>
    <row r="3" spans="1:7" ht="15.5" x14ac:dyDescent="0.35">
      <c r="A3" s="3"/>
      <c r="B3"/>
      <c r="C3"/>
      <c r="D3"/>
      <c r="E3"/>
      <c r="F3"/>
      <c r="G3" s="44"/>
    </row>
    <row r="4" spans="1:7" ht="15.5" x14ac:dyDescent="0.35">
      <c r="A4" s="3" t="s">
        <v>53</v>
      </c>
      <c r="B4" s="3" t="s">
        <v>61</v>
      </c>
      <c r="C4" s="3"/>
      <c r="D4"/>
      <c r="E4"/>
      <c r="F4"/>
      <c r="G4" s="44"/>
    </row>
    <row r="5" spans="1:7" ht="15.5" x14ac:dyDescent="0.35">
      <c r="A5" s="3"/>
      <c r="B5" s="3"/>
      <c r="C5" s="3"/>
      <c r="D5"/>
      <c r="E5"/>
      <c r="F5"/>
      <c r="G5" s="44"/>
    </row>
    <row r="6" spans="1:7" ht="15.5" x14ac:dyDescent="0.35">
      <c r="A6" s="3"/>
      <c r="B6" s="3"/>
      <c r="C6" s="3"/>
      <c r="D6"/>
      <c r="E6"/>
      <c r="F6"/>
      <c r="G6" s="44"/>
    </row>
    <row r="7" spans="1:7" ht="44.5" x14ac:dyDescent="0.45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7" x14ac:dyDescent="0.3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7" x14ac:dyDescent="0.35">
      <c r="A9"/>
      <c r="B9" s="7"/>
      <c r="C9" s="7"/>
      <c r="D9" s="7"/>
      <c r="E9" s="7"/>
      <c r="F9" s="7"/>
      <c r="G9" s="42"/>
    </row>
    <row r="10" spans="1:7" ht="15.5" x14ac:dyDescent="0.35">
      <c r="A10" s="8" t="s">
        <v>110</v>
      </c>
      <c r="B10" s="9">
        <f>'11-Categorized Balances'!G14</f>
        <v>-431102</v>
      </c>
      <c r="C10" s="9">
        <f>'11-Categorized Balances'!G21</f>
        <v>-100443</v>
      </c>
      <c r="D10" s="9">
        <f>'11-Categorized Balances'!G28</f>
        <v>3851</v>
      </c>
      <c r="E10" s="9">
        <f>'11-Categorized Balances'!G35</f>
        <v>5330</v>
      </c>
      <c r="F10" s="9">
        <f>'11-Categorized Balances'!G42</f>
        <v>40356</v>
      </c>
      <c r="G10" s="9">
        <f>SUM(B10:F10)</f>
        <v>-482008</v>
      </c>
    </row>
    <row r="11" spans="1:7" ht="15.5" x14ac:dyDescent="0.35">
      <c r="A11" s="8" t="s">
        <v>111</v>
      </c>
      <c r="B11" s="67">
        <f>'11-Categorized Balances'!G15</f>
        <v>0</v>
      </c>
      <c r="C11" s="67">
        <f>'11-Categorized Balances'!G22</f>
        <v>0</v>
      </c>
      <c r="D11" s="67">
        <f>'11-Categorized Balances'!G29</f>
        <v>0</v>
      </c>
      <c r="E11" s="67">
        <f>'11-Categorized Balances'!G36</f>
        <v>0</v>
      </c>
      <c r="F11" s="67">
        <f>'11-Categorized Balances'!G43</f>
        <v>0</v>
      </c>
      <c r="G11" s="9">
        <f>SUM(B11:F11)</f>
        <v>0</v>
      </c>
    </row>
    <row r="12" spans="1:7" ht="15.5" x14ac:dyDescent="0.35">
      <c r="A12" s="8" t="s">
        <v>112</v>
      </c>
      <c r="B12" s="68">
        <f>'11-Categorized Balances'!G16</f>
        <v>0</v>
      </c>
      <c r="C12" s="68">
        <f>'11-Categorized Balances'!G23</f>
        <v>0</v>
      </c>
      <c r="D12" s="68">
        <f>'11-Categorized Balances'!G30</f>
        <v>0</v>
      </c>
      <c r="E12" s="68">
        <f>'11-Categorized Balances'!G37</f>
        <v>0</v>
      </c>
      <c r="F12" s="68">
        <f>'11-Categorized Balances'!G44</f>
        <v>0</v>
      </c>
      <c r="G12" s="9">
        <f>SUM(B12:F12)</f>
        <v>0</v>
      </c>
    </row>
    <row r="13" spans="1:7" x14ac:dyDescent="0.35">
      <c r="A13"/>
      <c r="B13"/>
      <c r="C13"/>
      <c r="D13"/>
      <c r="E13"/>
      <c r="F13"/>
      <c r="G13" s="44"/>
    </row>
    <row r="14" spans="1:7" x14ac:dyDescent="0.35">
      <c r="F14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7" zoomScaleNormal="100" workbookViewId="0">
      <selection activeCell="G7" sqref="G7"/>
    </sheetView>
  </sheetViews>
  <sheetFormatPr defaultColWidth="13.453125" defaultRowHeight="13" x14ac:dyDescent="0.3"/>
  <cols>
    <col min="1" max="1" width="20" style="11" customWidth="1"/>
    <col min="2" max="4" width="13.453125" style="11" customWidth="1"/>
    <col min="5" max="5" width="13.54296875" style="11" customWidth="1"/>
    <col min="6" max="6" width="15.1796875" style="11" customWidth="1"/>
    <col min="7" max="7" width="15.453125" style="12" customWidth="1"/>
    <col min="8" max="8" width="16.453125" style="11" customWidth="1"/>
    <col min="9" max="9" width="9.1796875" style="105" customWidth="1"/>
    <col min="10" max="252" width="9.1796875" style="11" customWidth="1"/>
    <col min="253" max="253" width="5.1796875" style="11" customWidth="1"/>
    <col min="254" max="254" width="17.1796875" style="11" customWidth="1"/>
    <col min="255" max="255" width="4.453125" style="11" customWidth="1"/>
    <col min="256" max="256" width="13.453125" style="11"/>
    <col min="257" max="257" width="20" style="11" customWidth="1"/>
    <col min="258" max="260" width="13.453125" style="11" customWidth="1"/>
    <col min="261" max="261" width="13.54296875" style="11" customWidth="1"/>
    <col min="262" max="262" width="15.1796875" style="11" customWidth="1"/>
    <col min="263" max="263" width="15.453125" style="11" customWidth="1"/>
    <col min="264" max="508" width="9.1796875" style="11" customWidth="1"/>
    <col min="509" max="509" width="5.1796875" style="11" customWidth="1"/>
    <col min="510" max="510" width="17.1796875" style="11" customWidth="1"/>
    <col min="511" max="511" width="4.453125" style="11" customWidth="1"/>
    <col min="512" max="512" width="13.453125" style="11"/>
    <col min="513" max="513" width="20" style="11" customWidth="1"/>
    <col min="514" max="516" width="13.453125" style="11" customWidth="1"/>
    <col min="517" max="517" width="13.54296875" style="11" customWidth="1"/>
    <col min="518" max="518" width="15.1796875" style="11" customWidth="1"/>
    <col min="519" max="519" width="15.453125" style="11" customWidth="1"/>
    <col min="520" max="764" width="9.1796875" style="11" customWidth="1"/>
    <col min="765" max="765" width="5.1796875" style="11" customWidth="1"/>
    <col min="766" max="766" width="17.1796875" style="11" customWidth="1"/>
    <col min="767" max="767" width="4.453125" style="11" customWidth="1"/>
    <col min="768" max="768" width="13.453125" style="11"/>
    <col min="769" max="769" width="20" style="11" customWidth="1"/>
    <col min="770" max="772" width="13.453125" style="11" customWidth="1"/>
    <col min="773" max="773" width="13.54296875" style="11" customWidth="1"/>
    <col min="774" max="774" width="15.1796875" style="11" customWidth="1"/>
    <col min="775" max="775" width="15.453125" style="11" customWidth="1"/>
    <col min="776" max="1020" width="9.1796875" style="11" customWidth="1"/>
    <col min="1021" max="1021" width="5.1796875" style="11" customWidth="1"/>
    <col min="1022" max="1022" width="17.1796875" style="11" customWidth="1"/>
    <col min="1023" max="1023" width="4.453125" style="11" customWidth="1"/>
    <col min="1024" max="1024" width="13.453125" style="11"/>
    <col min="1025" max="1025" width="20" style="11" customWidth="1"/>
    <col min="1026" max="1028" width="13.453125" style="11" customWidth="1"/>
    <col min="1029" max="1029" width="13.54296875" style="11" customWidth="1"/>
    <col min="1030" max="1030" width="15.1796875" style="11" customWidth="1"/>
    <col min="1031" max="1031" width="15.453125" style="11" customWidth="1"/>
    <col min="1032" max="1276" width="9.1796875" style="11" customWidth="1"/>
    <col min="1277" max="1277" width="5.1796875" style="11" customWidth="1"/>
    <col min="1278" max="1278" width="17.1796875" style="11" customWidth="1"/>
    <col min="1279" max="1279" width="4.453125" style="11" customWidth="1"/>
    <col min="1280" max="1280" width="13.453125" style="11"/>
    <col min="1281" max="1281" width="20" style="11" customWidth="1"/>
    <col min="1282" max="1284" width="13.453125" style="11" customWidth="1"/>
    <col min="1285" max="1285" width="13.54296875" style="11" customWidth="1"/>
    <col min="1286" max="1286" width="15.1796875" style="11" customWidth="1"/>
    <col min="1287" max="1287" width="15.453125" style="11" customWidth="1"/>
    <col min="1288" max="1532" width="9.1796875" style="11" customWidth="1"/>
    <col min="1533" max="1533" width="5.1796875" style="11" customWidth="1"/>
    <col min="1534" max="1534" width="17.1796875" style="11" customWidth="1"/>
    <col min="1535" max="1535" width="4.453125" style="11" customWidth="1"/>
    <col min="1536" max="1536" width="13.453125" style="11"/>
    <col min="1537" max="1537" width="20" style="11" customWidth="1"/>
    <col min="1538" max="1540" width="13.453125" style="11" customWidth="1"/>
    <col min="1541" max="1541" width="13.54296875" style="11" customWidth="1"/>
    <col min="1542" max="1542" width="15.1796875" style="11" customWidth="1"/>
    <col min="1543" max="1543" width="15.453125" style="11" customWidth="1"/>
    <col min="1544" max="1788" width="9.1796875" style="11" customWidth="1"/>
    <col min="1789" max="1789" width="5.1796875" style="11" customWidth="1"/>
    <col min="1790" max="1790" width="17.1796875" style="11" customWidth="1"/>
    <col min="1791" max="1791" width="4.453125" style="11" customWidth="1"/>
    <col min="1792" max="1792" width="13.453125" style="11"/>
    <col min="1793" max="1793" width="20" style="11" customWidth="1"/>
    <col min="1794" max="1796" width="13.453125" style="11" customWidth="1"/>
    <col min="1797" max="1797" width="13.54296875" style="11" customWidth="1"/>
    <col min="1798" max="1798" width="15.1796875" style="11" customWidth="1"/>
    <col min="1799" max="1799" width="15.453125" style="11" customWidth="1"/>
    <col min="1800" max="2044" width="9.1796875" style="11" customWidth="1"/>
    <col min="2045" max="2045" width="5.1796875" style="11" customWidth="1"/>
    <col min="2046" max="2046" width="17.1796875" style="11" customWidth="1"/>
    <col min="2047" max="2047" width="4.453125" style="11" customWidth="1"/>
    <col min="2048" max="2048" width="13.453125" style="11"/>
    <col min="2049" max="2049" width="20" style="11" customWidth="1"/>
    <col min="2050" max="2052" width="13.453125" style="11" customWidth="1"/>
    <col min="2053" max="2053" width="13.54296875" style="11" customWidth="1"/>
    <col min="2054" max="2054" width="15.1796875" style="11" customWidth="1"/>
    <col min="2055" max="2055" width="15.453125" style="11" customWidth="1"/>
    <col min="2056" max="2300" width="9.1796875" style="11" customWidth="1"/>
    <col min="2301" max="2301" width="5.1796875" style="11" customWidth="1"/>
    <col min="2302" max="2302" width="17.1796875" style="11" customWidth="1"/>
    <col min="2303" max="2303" width="4.453125" style="11" customWidth="1"/>
    <col min="2304" max="2304" width="13.453125" style="11"/>
    <col min="2305" max="2305" width="20" style="11" customWidth="1"/>
    <col min="2306" max="2308" width="13.453125" style="11" customWidth="1"/>
    <col min="2309" max="2309" width="13.54296875" style="11" customWidth="1"/>
    <col min="2310" max="2310" width="15.1796875" style="11" customWidth="1"/>
    <col min="2311" max="2311" width="15.453125" style="11" customWidth="1"/>
    <col min="2312" max="2556" width="9.1796875" style="11" customWidth="1"/>
    <col min="2557" max="2557" width="5.1796875" style="11" customWidth="1"/>
    <col min="2558" max="2558" width="17.1796875" style="11" customWidth="1"/>
    <col min="2559" max="2559" width="4.453125" style="11" customWidth="1"/>
    <col min="2560" max="2560" width="13.453125" style="11"/>
    <col min="2561" max="2561" width="20" style="11" customWidth="1"/>
    <col min="2562" max="2564" width="13.453125" style="11" customWidth="1"/>
    <col min="2565" max="2565" width="13.54296875" style="11" customWidth="1"/>
    <col min="2566" max="2566" width="15.1796875" style="11" customWidth="1"/>
    <col min="2567" max="2567" width="15.453125" style="11" customWidth="1"/>
    <col min="2568" max="2812" width="9.1796875" style="11" customWidth="1"/>
    <col min="2813" max="2813" width="5.1796875" style="11" customWidth="1"/>
    <col min="2814" max="2814" width="17.1796875" style="11" customWidth="1"/>
    <col min="2815" max="2815" width="4.453125" style="11" customWidth="1"/>
    <col min="2816" max="2816" width="13.453125" style="11"/>
    <col min="2817" max="2817" width="20" style="11" customWidth="1"/>
    <col min="2818" max="2820" width="13.453125" style="11" customWidth="1"/>
    <col min="2821" max="2821" width="13.54296875" style="11" customWidth="1"/>
    <col min="2822" max="2822" width="15.1796875" style="11" customWidth="1"/>
    <col min="2823" max="2823" width="15.453125" style="11" customWidth="1"/>
    <col min="2824" max="3068" width="9.1796875" style="11" customWidth="1"/>
    <col min="3069" max="3069" width="5.1796875" style="11" customWidth="1"/>
    <col min="3070" max="3070" width="17.1796875" style="11" customWidth="1"/>
    <col min="3071" max="3071" width="4.453125" style="11" customWidth="1"/>
    <col min="3072" max="3072" width="13.453125" style="11"/>
    <col min="3073" max="3073" width="20" style="11" customWidth="1"/>
    <col min="3074" max="3076" width="13.453125" style="11" customWidth="1"/>
    <col min="3077" max="3077" width="13.54296875" style="11" customWidth="1"/>
    <col min="3078" max="3078" width="15.1796875" style="11" customWidth="1"/>
    <col min="3079" max="3079" width="15.453125" style="11" customWidth="1"/>
    <col min="3080" max="3324" width="9.1796875" style="11" customWidth="1"/>
    <col min="3325" max="3325" width="5.1796875" style="11" customWidth="1"/>
    <col min="3326" max="3326" width="17.1796875" style="11" customWidth="1"/>
    <col min="3327" max="3327" width="4.453125" style="11" customWidth="1"/>
    <col min="3328" max="3328" width="13.453125" style="11"/>
    <col min="3329" max="3329" width="20" style="11" customWidth="1"/>
    <col min="3330" max="3332" width="13.453125" style="11" customWidth="1"/>
    <col min="3333" max="3333" width="13.54296875" style="11" customWidth="1"/>
    <col min="3334" max="3334" width="15.1796875" style="11" customWidth="1"/>
    <col min="3335" max="3335" width="15.453125" style="11" customWidth="1"/>
    <col min="3336" max="3580" width="9.1796875" style="11" customWidth="1"/>
    <col min="3581" max="3581" width="5.1796875" style="11" customWidth="1"/>
    <col min="3582" max="3582" width="17.1796875" style="11" customWidth="1"/>
    <col min="3583" max="3583" width="4.453125" style="11" customWidth="1"/>
    <col min="3584" max="3584" width="13.453125" style="11"/>
    <col min="3585" max="3585" width="20" style="11" customWidth="1"/>
    <col min="3586" max="3588" width="13.453125" style="11" customWidth="1"/>
    <col min="3589" max="3589" width="13.54296875" style="11" customWidth="1"/>
    <col min="3590" max="3590" width="15.1796875" style="11" customWidth="1"/>
    <col min="3591" max="3591" width="15.453125" style="11" customWidth="1"/>
    <col min="3592" max="3836" width="9.1796875" style="11" customWidth="1"/>
    <col min="3837" max="3837" width="5.1796875" style="11" customWidth="1"/>
    <col min="3838" max="3838" width="17.1796875" style="11" customWidth="1"/>
    <col min="3839" max="3839" width="4.453125" style="11" customWidth="1"/>
    <col min="3840" max="3840" width="13.453125" style="11"/>
    <col min="3841" max="3841" width="20" style="11" customWidth="1"/>
    <col min="3842" max="3844" width="13.453125" style="11" customWidth="1"/>
    <col min="3845" max="3845" width="13.54296875" style="11" customWidth="1"/>
    <col min="3846" max="3846" width="15.1796875" style="11" customWidth="1"/>
    <col min="3847" max="3847" width="15.453125" style="11" customWidth="1"/>
    <col min="3848" max="4092" width="9.1796875" style="11" customWidth="1"/>
    <col min="4093" max="4093" width="5.1796875" style="11" customWidth="1"/>
    <col min="4094" max="4094" width="17.1796875" style="11" customWidth="1"/>
    <col min="4095" max="4095" width="4.453125" style="11" customWidth="1"/>
    <col min="4096" max="4096" width="13.453125" style="11"/>
    <col min="4097" max="4097" width="20" style="11" customWidth="1"/>
    <col min="4098" max="4100" width="13.453125" style="11" customWidth="1"/>
    <col min="4101" max="4101" width="13.54296875" style="11" customWidth="1"/>
    <col min="4102" max="4102" width="15.1796875" style="11" customWidth="1"/>
    <col min="4103" max="4103" width="15.453125" style="11" customWidth="1"/>
    <col min="4104" max="4348" width="9.1796875" style="11" customWidth="1"/>
    <col min="4349" max="4349" width="5.1796875" style="11" customWidth="1"/>
    <col min="4350" max="4350" width="17.1796875" style="11" customWidth="1"/>
    <col min="4351" max="4351" width="4.453125" style="11" customWidth="1"/>
    <col min="4352" max="4352" width="13.453125" style="11"/>
    <col min="4353" max="4353" width="20" style="11" customWidth="1"/>
    <col min="4354" max="4356" width="13.453125" style="11" customWidth="1"/>
    <col min="4357" max="4357" width="13.54296875" style="11" customWidth="1"/>
    <col min="4358" max="4358" width="15.1796875" style="11" customWidth="1"/>
    <col min="4359" max="4359" width="15.453125" style="11" customWidth="1"/>
    <col min="4360" max="4604" width="9.1796875" style="11" customWidth="1"/>
    <col min="4605" max="4605" width="5.1796875" style="11" customWidth="1"/>
    <col min="4606" max="4606" width="17.1796875" style="11" customWidth="1"/>
    <col min="4607" max="4607" width="4.453125" style="11" customWidth="1"/>
    <col min="4608" max="4608" width="13.453125" style="11"/>
    <col min="4609" max="4609" width="20" style="11" customWidth="1"/>
    <col min="4610" max="4612" width="13.453125" style="11" customWidth="1"/>
    <col min="4613" max="4613" width="13.54296875" style="11" customWidth="1"/>
    <col min="4614" max="4614" width="15.1796875" style="11" customWidth="1"/>
    <col min="4615" max="4615" width="15.453125" style="11" customWidth="1"/>
    <col min="4616" max="4860" width="9.1796875" style="11" customWidth="1"/>
    <col min="4861" max="4861" width="5.1796875" style="11" customWidth="1"/>
    <col min="4862" max="4862" width="17.1796875" style="11" customWidth="1"/>
    <col min="4863" max="4863" width="4.453125" style="11" customWidth="1"/>
    <col min="4864" max="4864" width="13.453125" style="11"/>
    <col min="4865" max="4865" width="20" style="11" customWidth="1"/>
    <col min="4866" max="4868" width="13.453125" style="11" customWidth="1"/>
    <col min="4869" max="4869" width="13.54296875" style="11" customWidth="1"/>
    <col min="4870" max="4870" width="15.1796875" style="11" customWidth="1"/>
    <col min="4871" max="4871" width="15.453125" style="11" customWidth="1"/>
    <col min="4872" max="5116" width="9.1796875" style="11" customWidth="1"/>
    <col min="5117" max="5117" width="5.1796875" style="11" customWidth="1"/>
    <col min="5118" max="5118" width="17.1796875" style="11" customWidth="1"/>
    <col min="5119" max="5119" width="4.453125" style="11" customWidth="1"/>
    <col min="5120" max="5120" width="13.453125" style="11"/>
    <col min="5121" max="5121" width="20" style="11" customWidth="1"/>
    <col min="5122" max="5124" width="13.453125" style="11" customWidth="1"/>
    <col min="5125" max="5125" width="13.54296875" style="11" customWidth="1"/>
    <col min="5126" max="5126" width="15.1796875" style="11" customWidth="1"/>
    <col min="5127" max="5127" width="15.453125" style="11" customWidth="1"/>
    <col min="5128" max="5372" width="9.1796875" style="11" customWidth="1"/>
    <col min="5373" max="5373" width="5.1796875" style="11" customWidth="1"/>
    <col min="5374" max="5374" width="17.1796875" style="11" customWidth="1"/>
    <col min="5375" max="5375" width="4.453125" style="11" customWidth="1"/>
    <col min="5376" max="5376" width="13.453125" style="11"/>
    <col min="5377" max="5377" width="20" style="11" customWidth="1"/>
    <col min="5378" max="5380" width="13.453125" style="11" customWidth="1"/>
    <col min="5381" max="5381" width="13.54296875" style="11" customWidth="1"/>
    <col min="5382" max="5382" width="15.1796875" style="11" customWidth="1"/>
    <col min="5383" max="5383" width="15.453125" style="11" customWidth="1"/>
    <col min="5384" max="5628" width="9.1796875" style="11" customWidth="1"/>
    <col min="5629" max="5629" width="5.1796875" style="11" customWidth="1"/>
    <col min="5630" max="5630" width="17.1796875" style="11" customWidth="1"/>
    <col min="5631" max="5631" width="4.453125" style="11" customWidth="1"/>
    <col min="5632" max="5632" width="13.453125" style="11"/>
    <col min="5633" max="5633" width="20" style="11" customWidth="1"/>
    <col min="5634" max="5636" width="13.453125" style="11" customWidth="1"/>
    <col min="5637" max="5637" width="13.54296875" style="11" customWidth="1"/>
    <col min="5638" max="5638" width="15.1796875" style="11" customWidth="1"/>
    <col min="5639" max="5639" width="15.453125" style="11" customWidth="1"/>
    <col min="5640" max="5884" width="9.1796875" style="11" customWidth="1"/>
    <col min="5885" max="5885" width="5.1796875" style="11" customWidth="1"/>
    <col min="5886" max="5886" width="17.1796875" style="11" customWidth="1"/>
    <col min="5887" max="5887" width="4.453125" style="11" customWidth="1"/>
    <col min="5888" max="5888" width="13.453125" style="11"/>
    <col min="5889" max="5889" width="20" style="11" customWidth="1"/>
    <col min="5890" max="5892" width="13.453125" style="11" customWidth="1"/>
    <col min="5893" max="5893" width="13.54296875" style="11" customWidth="1"/>
    <col min="5894" max="5894" width="15.1796875" style="11" customWidth="1"/>
    <col min="5895" max="5895" width="15.453125" style="11" customWidth="1"/>
    <col min="5896" max="6140" width="9.1796875" style="11" customWidth="1"/>
    <col min="6141" max="6141" width="5.1796875" style="11" customWidth="1"/>
    <col min="6142" max="6142" width="17.1796875" style="11" customWidth="1"/>
    <col min="6143" max="6143" width="4.453125" style="11" customWidth="1"/>
    <col min="6144" max="6144" width="13.453125" style="11"/>
    <col min="6145" max="6145" width="20" style="11" customWidth="1"/>
    <col min="6146" max="6148" width="13.453125" style="11" customWidth="1"/>
    <col min="6149" max="6149" width="13.54296875" style="11" customWidth="1"/>
    <col min="6150" max="6150" width="15.1796875" style="11" customWidth="1"/>
    <col min="6151" max="6151" width="15.453125" style="11" customWidth="1"/>
    <col min="6152" max="6396" width="9.1796875" style="11" customWidth="1"/>
    <col min="6397" max="6397" width="5.1796875" style="11" customWidth="1"/>
    <col min="6398" max="6398" width="17.1796875" style="11" customWidth="1"/>
    <col min="6399" max="6399" width="4.453125" style="11" customWidth="1"/>
    <col min="6400" max="6400" width="13.453125" style="11"/>
    <col min="6401" max="6401" width="20" style="11" customWidth="1"/>
    <col min="6402" max="6404" width="13.453125" style="11" customWidth="1"/>
    <col min="6405" max="6405" width="13.54296875" style="11" customWidth="1"/>
    <col min="6406" max="6406" width="15.1796875" style="11" customWidth="1"/>
    <col min="6407" max="6407" width="15.453125" style="11" customWidth="1"/>
    <col min="6408" max="6652" width="9.1796875" style="11" customWidth="1"/>
    <col min="6653" max="6653" width="5.1796875" style="11" customWidth="1"/>
    <col min="6654" max="6654" width="17.1796875" style="11" customWidth="1"/>
    <col min="6655" max="6655" width="4.453125" style="11" customWidth="1"/>
    <col min="6656" max="6656" width="13.453125" style="11"/>
    <col min="6657" max="6657" width="20" style="11" customWidth="1"/>
    <col min="6658" max="6660" width="13.453125" style="11" customWidth="1"/>
    <col min="6661" max="6661" width="13.54296875" style="11" customWidth="1"/>
    <col min="6662" max="6662" width="15.1796875" style="11" customWidth="1"/>
    <col min="6663" max="6663" width="15.453125" style="11" customWidth="1"/>
    <col min="6664" max="6908" width="9.1796875" style="11" customWidth="1"/>
    <col min="6909" max="6909" width="5.1796875" style="11" customWidth="1"/>
    <col min="6910" max="6910" width="17.1796875" style="11" customWidth="1"/>
    <col min="6911" max="6911" width="4.453125" style="11" customWidth="1"/>
    <col min="6912" max="6912" width="13.453125" style="11"/>
    <col min="6913" max="6913" width="20" style="11" customWidth="1"/>
    <col min="6914" max="6916" width="13.453125" style="11" customWidth="1"/>
    <col min="6917" max="6917" width="13.54296875" style="11" customWidth="1"/>
    <col min="6918" max="6918" width="15.1796875" style="11" customWidth="1"/>
    <col min="6919" max="6919" width="15.453125" style="11" customWidth="1"/>
    <col min="6920" max="7164" width="9.1796875" style="11" customWidth="1"/>
    <col min="7165" max="7165" width="5.1796875" style="11" customWidth="1"/>
    <col min="7166" max="7166" width="17.1796875" style="11" customWidth="1"/>
    <col min="7167" max="7167" width="4.453125" style="11" customWidth="1"/>
    <col min="7168" max="7168" width="13.453125" style="11"/>
    <col min="7169" max="7169" width="20" style="11" customWidth="1"/>
    <col min="7170" max="7172" width="13.453125" style="11" customWidth="1"/>
    <col min="7173" max="7173" width="13.54296875" style="11" customWidth="1"/>
    <col min="7174" max="7174" width="15.1796875" style="11" customWidth="1"/>
    <col min="7175" max="7175" width="15.453125" style="11" customWidth="1"/>
    <col min="7176" max="7420" width="9.1796875" style="11" customWidth="1"/>
    <col min="7421" max="7421" width="5.1796875" style="11" customWidth="1"/>
    <col min="7422" max="7422" width="17.1796875" style="11" customWidth="1"/>
    <col min="7423" max="7423" width="4.453125" style="11" customWidth="1"/>
    <col min="7424" max="7424" width="13.453125" style="11"/>
    <col min="7425" max="7425" width="20" style="11" customWidth="1"/>
    <col min="7426" max="7428" width="13.453125" style="11" customWidth="1"/>
    <col min="7429" max="7429" width="13.54296875" style="11" customWidth="1"/>
    <col min="7430" max="7430" width="15.1796875" style="11" customWidth="1"/>
    <col min="7431" max="7431" width="15.453125" style="11" customWidth="1"/>
    <col min="7432" max="7676" width="9.1796875" style="11" customWidth="1"/>
    <col min="7677" max="7677" width="5.1796875" style="11" customWidth="1"/>
    <col min="7678" max="7678" width="17.1796875" style="11" customWidth="1"/>
    <col min="7679" max="7679" width="4.453125" style="11" customWidth="1"/>
    <col min="7680" max="7680" width="13.453125" style="11"/>
    <col min="7681" max="7681" width="20" style="11" customWidth="1"/>
    <col min="7682" max="7684" width="13.453125" style="11" customWidth="1"/>
    <col min="7685" max="7685" width="13.54296875" style="11" customWidth="1"/>
    <col min="7686" max="7686" width="15.1796875" style="11" customWidth="1"/>
    <col min="7687" max="7687" width="15.453125" style="11" customWidth="1"/>
    <col min="7688" max="7932" width="9.1796875" style="11" customWidth="1"/>
    <col min="7933" max="7933" width="5.1796875" style="11" customWidth="1"/>
    <col min="7934" max="7934" width="17.1796875" style="11" customWidth="1"/>
    <col min="7935" max="7935" width="4.453125" style="11" customWidth="1"/>
    <col min="7936" max="7936" width="13.453125" style="11"/>
    <col min="7937" max="7937" width="20" style="11" customWidth="1"/>
    <col min="7938" max="7940" width="13.453125" style="11" customWidth="1"/>
    <col min="7941" max="7941" width="13.54296875" style="11" customWidth="1"/>
    <col min="7942" max="7942" width="15.1796875" style="11" customWidth="1"/>
    <col min="7943" max="7943" width="15.453125" style="11" customWidth="1"/>
    <col min="7944" max="8188" width="9.1796875" style="11" customWidth="1"/>
    <col min="8189" max="8189" width="5.1796875" style="11" customWidth="1"/>
    <col min="8190" max="8190" width="17.1796875" style="11" customWidth="1"/>
    <col min="8191" max="8191" width="4.453125" style="11" customWidth="1"/>
    <col min="8192" max="8192" width="13.453125" style="11"/>
    <col min="8193" max="8193" width="20" style="11" customWidth="1"/>
    <col min="8194" max="8196" width="13.453125" style="11" customWidth="1"/>
    <col min="8197" max="8197" width="13.54296875" style="11" customWidth="1"/>
    <col min="8198" max="8198" width="15.1796875" style="11" customWidth="1"/>
    <col min="8199" max="8199" width="15.453125" style="11" customWidth="1"/>
    <col min="8200" max="8444" width="9.1796875" style="11" customWidth="1"/>
    <col min="8445" max="8445" width="5.1796875" style="11" customWidth="1"/>
    <col min="8446" max="8446" width="17.1796875" style="11" customWidth="1"/>
    <col min="8447" max="8447" width="4.453125" style="11" customWidth="1"/>
    <col min="8448" max="8448" width="13.453125" style="11"/>
    <col min="8449" max="8449" width="20" style="11" customWidth="1"/>
    <col min="8450" max="8452" width="13.453125" style="11" customWidth="1"/>
    <col min="8453" max="8453" width="13.54296875" style="11" customWidth="1"/>
    <col min="8454" max="8454" width="15.1796875" style="11" customWidth="1"/>
    <col min="8455" max="8455" width="15.453125" style="11" customWidth="1"/>
    <col min="8456" max="8700" width="9.1796875" style="11" customWidth="1"/>
    <col min="8701" max="8701" width="5.1796875" style="11" customWidth="1"/>
    <col min="8702" max="8702" width="17.1796875" style="11" customWidth="1"/>
    <col min="8703" max="8703" width="4.453125" style="11" customWidth="1"/>
    <col min="8704" max="8704" width="13.453125" style="11"/>
    <col min="8705" max="8705" width="20" style="11" customWidth="1"/>
    <col min="8706" max="8708" width="13.453125" style="11" customWidth="1"/>
    <col min="8709" max="8709" width="13.54296875" style="11" customWidth="1"/>
    <col min="8710" max="8710" width="15.1796875" style="11" customWidth="1"/>
    <col min="8711" max="8711" width="15.453125" style="11" customWidth="1"/>
    <col min="8712" max="8956" width="9.1796875" style="11" customWidth="1"/>
    <col min="8957" max="8957" width="5.1796875" style="11" customWidth="1"/>
    <col min="8958" max="8958" width="17.1796875" style="11" customWidth="1"/>
    <col min="8959" max="8959" width="4.453125" style="11" customWidth="1"/>
    <col min="8960" max="8960" width="13.453125" style="11"/>
    <col min="8961" max="8961" width="20" style="11" customWidth="1"/>
    <col min="8962" max="8964" width="13.453125" style="11" customWidth="1"/>
    <col min="8965" max="8965" width="13.54296875" style="11" customWidth="1"/>
    <col min="8966" max="8966" width="15.1796875" style="11" customWidth="1"/>
    <col min="8967" max="8967" width="15.453125" style="11" customWidth="1"/>
    <col min="8968" max="9212" width="9.1796875" style="11" customWidth="1"/>
    <col min="9213" max="9213" width="5.1796875" style="11" customWidth="1"/>
    <col min="9214" max="9214" width="17.1796875" style="11" customWidth="1"/>
    <col min="9215" max="9215" width="4.453125" style="11" customWidth="1"/>
    <col min="9216" max="9216" width="13.453125" style="11"/>
    <col min="9217" max="9217" width="20" style="11" customWidth="1"/>
    <col min="9218" max="9220" width="13.453125" style="11" customWidth="1"/>
    <col min="9221" max="9221" width="13.54296875" style="11" customWidth="1"/>
    <col min="9222" max="9222" width="15.1796875" style="11" customWidth="1"/>
    <col min="9223" max="9223" width="15.453125" style="11" customWidth="1"/>
    <col min="9224" max="9468" width="9.1796875" style="11" customWidth="1"/>
    <col min="9469" max="9469" width="5.1796875" style="11" customWidth="1"/>
    <col min="9470" max="9470" width="17.1796875" style="11" customWidth="1"/>
    <col min="9471" max="9471" width="4.453125" style="11" customWidth="1"/>
    <col min="9472" max="9472" width="13.453125" style="11"/>
    <col min="9473" max="9473" width="20" style="11" customWidth="1"/>
    <col min="9474" max="9476" width="13.453125" style="11" customWidth="1"/>
    <col min="9477" max="9477" width="13.54296875" style="11" customWidth="1"/>
    <col min="9478" max="9478" width="15.1796875" style="11" customWidth="1"/>
    <col min="9479" max="9479" width="15.453125" style="11" customWidth="1"/>
    <col min="9480" max="9724" width="9.1796875" style="11" customWidth="1"/>
    <col min="9725" max="9725" width="5.1796875" style="11" customWidth="1"/>
    <col min="9726" max="9726" width="17.1796875" style="11" customWidth="1"/>
    <col min="9727" max="9727" width="4.453125" style="11" customWidth="1"/>
    <col min="9728" max="9728" width="13.453125" style="11"/>
    <col min="9729" max="9729" width="20" style="11" customWidth="1"/>
    <col min="9730" max="9732" width="13.453125" style="11" customWidth="1"/>
    <col min="9733" max="9733" width="13.54296875" style="11" customWidth="1"/>
    <col min="9734" max="9734" width="15.1796875" style="11" customWidth="1"/>
    <col min="9735" max="9735" width="15.453125" style="11" customWidth="1"/>
    <col min="9736" max="9980" width="9.1796875" style="11" customWidth="1"/>
    <col min="9981" max="9981" width="5.1796875" style="11" customWidth="1"/>
    <col min="9982" max="9982" width="17.1796875" style="11" customWidth="1"/>
    <col min="9983" max="9983" width="4.453125" style="11" customWidth="1"/>
    <col min="9984" max="9984" width="13.453125" style="11"/>
    <col min="9985" max="9985" width="20" style="11" customWidth="1"/>
    <col min="9986" max="9988" width="13.453125" style="11" customWidth="1"/>
    <col min="9989" max="9989" width="13.54296875" style="11" customWidth="1"/>
    <col min="9990" max="9990" width="15.1796875" style="11" customWidth="1"/>
    <col min="9991" max="9991" width="15.453125" style="11" customWidth="1"/>
    <col min="9992" max="10236" width="9.1796875" style="11" customWidth="1"/>
    <col min="10237" max="10237" width="5.1796875" style="11" customWidth="1"/>
    <col min="10238" max="10238" width="17.1796875" style="11" customWidth="1"/>
    <col min="10239" max="10239" width="4.453125" style="11" customWidth="1"/>
    <col min="10240" max="10240" width="13.453125" style="11"/>
    <col min="10241" max="10241" width="20" style="11" customWidth="1"/>
    <col min="10242" max="10244" width="13.453125" style="11" customWidth="1"/>
    <col min="10245" max="10245" width="13.54296875" style="11" customWidth="1"/>
    <col min="10246" max="10246" width="15.1796875" style="11" customWidth="1"/>
    <col min="10247" max="10247" width="15.453125" style="11" customWidth="1"/>
    <col min="10248" max="10492" width="9.1796875" style="11" customWidth="1"/>
    <col min="10493" max="10493" width="5.1796875" style="11" customWidth="1"/>
    <col min="10494" max="10494" width="17.1796875" style="11" customWidth="1"/>
    <col min="10495" max="10495" width="4.453125" style="11" customWidth="1"/>
    <col min="10496" max="10496" width="13.453125" style="11"/>
    <col min="10497" max="10497" width="20" style="11" customWidth="1"/>
    <col min="10498" max="10500" width="13.453125" style="11" customWidth="1"/>
    <col min="10501" max="10501" width="13.54296875" style="11" customWidth="1"/>
    <col min="10502" max="10502" width="15.1796875" style="11" customWidth="1"/>
    <col min="10503" max="10503" width="15.453125" style="11" customWidth="1"/>
    <col min="10504" max="10748" width="9.1796875" style="11" customWidth="1"/>
    <col min="10749" max="10749" width="5.1796875" style="11" customWidth="1"/>
    <col min="10750" max="10750" width="17.1796875" style="11" customWidth="1"/>
    <col min="10751" max="10751" width="4.453125" style="11" customWidth="1"/>
    <col min="10752" max="10752" width="13.453125" style="11"/>
    <col min="10753" max="10753" width="20" style="11" customWidth="1"/>
    <col min="10754" max="10756" width="13.453125" style="11" customWidth="1"/>
    <col min="10757" max="10757" width="13.54296875" style="11" customWidth="1"/>
    <col min="10758" max="10758" width="15.1796875" style="11" customWidth="1"/>
    <col min="10759" max="10759" width="15.453125" style="11" customWidth="1"/>
    <col min="10760" max="11004" width="9.1796875" style="11" customWidth="1"/>
    <col min="11005" max="11005" width="5.1796875" style="11" customWidth="1"/>
    <col min="11006" max="11006" width="17.1796875" style="11" customWidth="1"/>
    <col min="11007" max="11007" width="4.453125" style="11" customWidth="1"/>
    <col min="11008" max="11008" width="13.453125" style="11"/>
    <col min="11009" max="11009" width="20" style="11" customWidth="1"/>
    <col min="11010" max="11012" width="13.453125" style="11" customWidth="1"/>
    <col min="11013" max="11013" width="13.54296875" style="11" customWidth="1"/>
    <col min="11014" max="11014" width="15.1796875" style="11" customWidth="1"/>
    <col min="11015" max="11015" width="15.453125" style="11" customWidth="1"/>
    <col min="11016" max="11260" width="9.1796875" style="11" customWidth="1"/>
    <col min="11261" max="11261" width="5.1796875" style="11" customWidth="1"/>
    <col min="11262" max="11262" width="17.1796875" style="11" customWidth="1"/>
    <col min="11263" max="11263" width="4.453125" style="11" customWidth="1"/>
    <col min="11264" max="11264" width="13.453125" style="11"/>
    <col min="11265" max="11265" width="20" style="11" customWidth="1"/>
    <col min="11266" max="11268" width="13.453125" style="11" customWidth="1"/>
    <col min="11269" max="11269" width="13.54296875" style="11" customWidth="1"/>
    <col min="11270" max="11270" width="15.1796875" style="11" customWidth="1"/>
    <col min="11271" max="11271" width="15.453125" style="11" customWidth="1"/>
    <col min="11272" max="11516" width="9.1796875" style="11" customWidth="1"/>
    <col min="11517" max="11517" width="5.1796875" style="11" customWidth="1"/>
    <col min="11518" max="11518" width="17.1796875" style="11" customWidth="1"/>
    <col min="11519" max="11519" width="4.453125" style="11" customWidth="1"/>
    <col min="11520" max="11520" width="13.453125" style="11"/>
    <col min="11521" max="11521" width="20" style="11" customWidth="1"/>
    <col min="11522" max="11524" width="13.453125" style="11" customWidth="1"/>
    <col min="11525" max="11525" width="13.54296875" style="11" customWidth="1"/>
    <col min="11526" max="11526" width="15.1796875" style="11" customWidth="1"/>
    <col min="11527" max="11527" width="15.453125" style="11" customWidth="1"/>
    <col min="11528" max="11772" width="9.1796875" style="11" customWidth="1"/>
    <col min="11773" max="11773" width="5.1796875" style="11" customWidth="1"/>
    <col min="11774" max="11774" width="17.1796875" style="11" customWidth="1"/>
    <col min="11775" max="11775" width="4.453125" style="11" customWidth="1"/>
    <col min="11776" max="11776" width="13.453125" style="11"/>
    <col min="11777" max="11777" width="20" style="11" customWidth="1"/>
    <col min="11778" max="11780" width="13.453125" style="11" customWidth="1"/>
    <col min="11781" max="11781" width="13.54296875" style="11" customWidth="1"/>
    <col min="11782" max="11782" width="15.1796875" style="11" customWidth="1"/>
    <col min="11783" max="11783" width="15.453125" style="11" customWidth="1"/>
    <col min="11784" max="12028" width="9.1796875" style="11" customWidth="1"/>
    <col min="12029" max="12029" width="5.1796875" style="11" customWidth="1"/>
    <col min="12030" max="12030" width="17.1796875" style="11" customWidth="1"/>
    <col min="12031" max="12031" width="4.453125" style="11" customWidth="1"/>
    <col min="12032" max="12032" width="13.453125" style="11"/>
    <col min="12033" max="12033" width="20" style="11" customWidth="1"/>
    <col min="12034" max="12036" width="13.453125" style="11" customWidth="1"/>
    <col min="12037" max="12037" width="13.54296875" style="11" customWidth="1"/>
    <col min="12038" max="12038" width="15.1796875" style="11" customWidth="1"/>
    <col min="12039" max="12039" width="15.453125" style="11" customWidth="1"/>
    <col min="12040" max="12284" width="9.1796875" style="11" customWidth="1"/>
    <col min="12285" max="12285" width="5.1796875" style="11" customWidth="1"/>
    <col min="12286" max="12286" width="17.1796875" style="11" customWidth="1"/>
    <col min="12287" max="12287" width="4.453125" style="11" customWidth="1"/>
    <col min="12288" max="12288" width="13.453125" style="11"/>
    <col min="12289" max="12289" width="20" style="11" customWidth="1"/>
    <col min="12290" max="12292" width="13.453125" style="11" customWidth="1"/>
    <col min="12293" max="12293" width="13.54296875" style="11" customWidth="1"/>
    <col min="12294" max="12294" width="15.1796875" style="11" customWidth="1"/>
    <col min="12295" max="12295" width="15.453125" style="11" customWidth="1"/>
    <col min="12296" max="12540" width="9.1796875" style="11" customWidth="1"/>
    <col min="12541" max="12541" width="5.1796875" style="11" customWidth="1"/>
    <col min="12542" max="12542" width="17.1796875" style="11" customWidth="1"/>
    <col min="12543" max="12543" width="4.453125" style="11" customWidth="1"/>
    <col min="12544" max="12544" width="13.453125" style="11"/>
    <col min="12545" max="12545" width="20" style="11" customWidth="1"/>
    <col min="12546" max="12548" width="13.453125" style="11" customWidth="1"/>
    <col min="12549" max="12549" width="13.54296875" style="11" customWidth="1"/>
    <col min="12550" max="12550" width="15.1796875" style="11" customWidth="1"/>
    <col min="12551" max="12551" width="15.453125" style="11" customWidth="1"/>
    <col min="12552" max="12796" width="9.1796875" style="11" customWidth="1"/>
    <col min="12797" max="12797" width="5.1796875" style="11" customWidth="1"/>
    <col min="12798" max="12798" width="17.1796875" style="11" customWidth="1"/>
    <col min="12799" max="12799" width="4.453125" style="11" customWidth="1"/>
    <col min="12800" max="12800" width="13.453125" style="11"/>
    <col min="12801" max="12801" width="20" style="11" customWidth="1"/>
    <col min="12802" max="12804" width="13.453125" style="11" customWidth="1"/>
    <col min="12805" max="12805" width="13.54296875" style="11" customWidth="1"/>
    <col min="12806" max="12806" width="15.1796875" style="11" customWidth="1"/>
    <col min="12807" max="12807" width="15.453125" style="11" customWidth="1"/>
    <col min="12808" max="13052" width="9.1796875" style="11" customWidth="1"/>
    <col min="13053" max="13053" width="5.1796875" style="11" customWidth="1"/>
    <col min="13054" max="13054" width="17.1796875" style="11" customWidth="1"/>
    <col min="13055" max="13055" width="4.453125" style="11" customWidth="1"/>
    <col min="13056" max="13056" width="13.453125" style="11"/>
    <col min="13057" max="13057" width="20" style="11" customWidth="1"/>
    <col min="13058" max="13060" width="13.453125" style="11" customWidth="1"/>
    <col min="13061" max="13061" width="13.54296875" style="11" customWidth="1"/>
    <col min="13062" max="13062" width="15.1796875" style="11" customWidth="1"/>
    <col min="13063" max="13063" width="15.453125" style="11" customWidth="1"/>
    <col min="13064" max="13308" width="9.1796875" style="11" customWidth="1"/>
    <col min="13309" max="13309" width="5.1796875" style="11" customWidth="1"/>
    <col min="13310" max="13310" width="17.1796875" style="11" customWidth="1"/>
    <col min="13311" max="13311" width="4.453125" style="11" customWidth="1"/>
    <col min="13312" max="13312" width="13.453125" style="11"/>
    <col min="13313" max="13313" width="20" style="11" customWidth="1"/>
    <col min="13314" max="13316" width="13.453125" style="11" customWidth="1"/>
    <col min="13317" max="13317" width="13.54296875" style="11" customWidth="1"/>
    <col min="13318" max="13318" width="15.1796875" style="11" customWidth="1"/>
    <col min="13319" max="13319" width="15.453125" style="11" customWidth="1"/>
    <col min="13320" max="13564" width="9.1796875" style="11" customWidth="1"/>
    <col min="13565" max="13565" width="5.1796875" style="11" customWidth="1"/>
    <col min="13566" max="13566" width="17.1796875" style="11" customWidth="1"/>
    <col min="13567" max="13567" width="4.453125" style="11" customWidth="1"/>
    <col min="13568" max="13568" width="13.453125" style="11"/>
    <col min="13569" max="13569" width="20" style="11" customWidth="1"/>
    <col min="13570" max="13572" width="13.453125" style="11" customWidth="1"/>
    <col min="13573" max="13573" width="13.54296875" style="11" customWidth="1"/>
    <col min="13574" max="13574" width="15.1796875" style="11" customWidth="1"/>
    <col min="13575" max="13575" width="15.453125" style="11" customWidth="1"/>
    <col min="13576" max="13820" width="9.1796875" style="11" customWidth="1"/>
    <col min="13821" max="13821" width="5.1796875" style="11" customWidth="1"/>
    <col min="13822" max="13822" width="17.1796875" style="11" customWidth="1"/>
    <col min="13823" max="13823" width="4.453125" style="11" customWidth="1"/>
    <col min="13824" max="13824" width="13.453125" style="11"/>
    <col min="13825" max="13825" width="20" style="11" customWidth="1"/>
    <col min="13826" max="13828" width="13.453125" style="11" customWidth="1"/>
    <col min="13829" max="13829" width="13.54296875" style="11" customWidth="1"/>
    <col min="13830" max="13830" width="15.1796875" style="11" customWidth="1"/>
    <col min="13831" max="13831" width="15.453125" style="11" customWidth="1"/>
    <col min="13832" max="14076" width="9.1796875" style="11" customWidth="1"/>
    <col min="14077" max="14077" width="5.1796875" style="11" customWidth="1"/>
    <col min="14078" max="14078" width="17.1796875" style="11" customWidth="1"/>
    <col min="14079" max="14079" width="4.453125" style="11" customWidth="1"/>
    <col min="14080" max="14080" width="13.453125" style="11"/>
    <col min="14081" max="14081" width="20" style="11" customWidth="1"/>
    <col min="14082" max="14084" width="13.453125" style="11" customWidth="1"/>
    <col min="14085" max="14085" width="13.54296875" style="11" customWidth="1"/>
    <col min="14086" max="14086" width="15.1796875" style="11" customWidth="1"/>
    <col min="14087" max="14087" width="15.453125" style="11" customWidth="1"/>
    <col min="14088" max="14332" width="9.1796875" style="11" customWidth="1"/>
    <col min="14333" max="14333" width="5.1796875" style="11" customWidth="1"/>
    <col min="14334" max="14334" width="17.1796875" style="11" customWidth="1"/>
    <col min="14335" max="14335" width="4.453125" style="11" customWidth="1"/>
    <col min="14336" max="14336" width="13.453125" style="11"/>
    <col min="14337" max="14337" width="20" style="11" customWidth="1"/>
    <col min="14338" max="14340" width="13.453125" style="11" customWidth="1"/>
    <col min="14341" max="14341" width="13.54296875" style="11" customWidth="1"/>
    <col min="14342" max="14342" width="15.1796875" style="11" customWidth="1"/>
    <col min="14343" max="14343" width="15.453125" style="11" customWidth="1"/>
    <col min="14344" max="14588" width="9.1796875" style="11" customWidth="1"/>
    <col min="14589" max="14589" width="5.1796875" style="11" customWidth="1"/>
    <col min="14590" max="14590" width="17.1796875" style="11" customWidth="1"/>
    <col min="14591" max="14591" width="4.453125" style="11" customWidth="1"/>
    <col min="14592" max="14592" width="13.453125" style="11"/>
    <col min="14593" max="14593" width="20" style="11" customWidth="1"/>
    <col min="14594" max="14596" width="13.453125" style="11" customWidth="1"/>
    <col min="14597" max="14597" width="13.54296875" style="11" customWidth="1"/>
    <col min="14598" max="14598" width="15.1796875" style="11" customWidth="1"/>
    <col min="14599" max="14599" width="15.453125" style="11" customWidth="1"/>
    <col min="14600" max="14844" width="9.1796875" style="11" customWidth="1"/>
    <col min="14845" max="14845" width="5.1796875" style="11" customWidth="1"/>
    <col min="14846" max="14846" width="17.1796875" style="11" customWidth="1"/>
    <col min="14847" max="14847" width="4.453125" style="11" customWidth="1"/>
    <col min="14848" max="14848" width="13.453125" style="11"/>
    <col min="14849" max="14849" width="20" style="11" customWidth="1"/>
    <col min="14850" max="14852" width="13.453125" style="11" customWidth="1"/>
    <col min="14853" max="14853" width="13.54296875" style="11" customWidth="1"/>
    <col min="14854" max="14854" width="15.1796875" style="11" customWidth="1"/>
    <col min="14855" max="14855" width="15.453125" style="11" customWidth="1"/>
    <col min="14856" max="15100" width="9.1796875" style="11" customWidth="1"/>
    <col min="15101" max="15101" width="5.1796875" style="11" customWidth="1"/>
    <col min="15102" max="15102" width="17.1796875" style="11" customWidth="1"/>
    <col min="15103" max="15103" width="4.453125" style="11" customWidth="1"/>
    <col min="15104" max="15104" width="13.453125" style="11"/>
    <col min="15105" max="15105" width="20" style="11" customWidth="1"/>
    <col min="15106" max="15108" width="13.453125" style="11" customWidth="1"/>
    <col min="15109" max="15109" width="13.54296875" style="11" customWidth="1"/>
    <col min="15110" max="15110" width="15.1796875" style="11" customWidth="1"/>
    <col min="15111" max="15111" width="15.453125" style="11" customWidth="1"/>
    <col min="15112" max="15356" width="9.1796875" style="11" customWidth="1"/>
    <col min="15357" max="15357" width="5.1796875" style="11" customWidth="1"/>
    <col min="15358" max="15358" width="17.1796875" style="11" customWidth="1"/>
    <col min="15359" max="15359" width="4.453125" style="11" customWidth="1"/>
    <col min="15360" max="15360" width="13.453125" style="11"/>
    <col min="15361" max="15361" width="20" style="11" customWidth="1"/>
    <col min="15362" max="15364" width="13.453125" style="11" customWidth="1"/>
    <col min="15365" max="15365" width="13.54296875" style="11" customWidth="1"/>
    <col min="15366" max="15366" width="15.1796875" style="11" customWidth="1"/>
    <col min="15367" max="15367" width="15.453125" style="11" customWidth="1"/>
    <col min="15368" max="15612" width="9.1796875" style="11" customWidth="1"/>
    <col min="15613" max="15613" width="5.1796875" style="11" customWidth="1"/>
    <col min="15614" max="15614" width="17.1796875" style="11" customWidth="1"/>
    <col min="15615" max="15615" width="4.453125" style="11" customWidth="1"/>
    <col min="15616" max="15616" width="13.453125" style="11"/>
    <col min="15617" max="15617" width="20" style="11" customWidth="1"/>
    <col min="15618" max="15620" width="13.453125" style="11" customWidth="1"/>
    <col min="15621" max="15621" width="13.54296875" style="11" customWidth="1"/>
    <col min="15622" max="15622" width="15.1796875" style="11" customWidth="1"/>
    <col min="15623" max="15623" width="15.453125" style="11" customWidth="1"/>
    <col min="15624" max="15868" width="9.1796875" style="11" customWidth="1"/>
    <col min="15869" max="15869" width="5.1796875" style="11" customWidth="1"/>
    <col min="15870" max="15870" width="17.1796875" style="11" customWidth="1"/>
    <col min="15871" max="15871" width="4.453125" style="11" customWidth="1"/>
    <col min="15872" max="15872" width="13.453125" style="11"/>
    <col min="15873" max="15873" width="20" style="11" customWidth="1"/>
    <col min="15874" max="15876" width="13.453125" style="11" customWidth="1"/>
    <col min="15877" max="15877" width="13.54296875" style="11" customWidth="1"/>
    <col min="15878" max="15878" width="15.1796875" style="11" customWidth="1"/>
    <col min="15879" max="15879" width="15.453125" style="11" customWidth="1"/>
    <col min="15880" max="16124" width="9.1796875" style="11" customWidth="1"/>
    <col min="16125" max="16125" width="5.1796875" style="11" customWidth="1"/>
    <col min="16126" max="16126" width="17.1796875" style="11" customWidth="1"/>
    <col min="16127" max="16127" width="4.453125" style="11" customWidth="1"/>
    <col min="16128" max="16128" width="13.453125" style="11"/>
    <col min="16129" max="16129" width="20" style="11" customWidth="1"/>
    <col min="16130" max="16132" width="13.453125" style="11" customWidth="1"/>
    <col min="16133" max="16133" width="13.54296875" style="11" customWidth="1"/>
    <col min="16134" max="16134" width="15.1796875" style="11" customWidth="1"/>
    <col min="16135" max="16135" width="15.453125" style="11" customWidth="1"/>
    <col min="16136" max="16380" width="9.1796875" style="11" customWidth="1"/>
    <col min="16381" max="16381" width="5.1796875" style="11" customWidth="1"/>
    <col min="16382" max="16382" width="17.1796875" style="11" customWidth="1"/>
    <col min="16383" max="16383" width="4.453125" style="11" customWidth="1"/>
    <col min="16384" max="16384" width="13.453125" style="11"/>
  </cols>
  <sheetData>
    <row r="1" spans="1:10" ht="15.5" x14ac:dyDescent="0.35">
      <c r="A1" s="1" t="s">
        <v>12</v>
      </c>
    </row>
    <row r="2" spans="1:10" ht="15.5" x14ac:dyDescent="0.35">
      <c r="A2" s="13" t="s">
        <v>81</v>
      </c>
    </row>
    <row r="4" spans="1:10" ht="15.5" x14ac:dyDescent="0.35">
      <c r="A4" s="3" t="s">
        <v>54</v>
      </c>
      <c r="B4" s="3"/>
    </row>
    <row r="5" spans="1:10" ht="15.5" x14ac:dyDescent="0.35">
      <c r="A5" s="3" t="s">
        <v>57</v>
      </c>
      <c r="B5" s="47" t="s">
        <v>62</v>
      </c>
    </row>
    <row r="6" spans="1:10" s="17" customFormat="1" ht="29" x14ac:dyDescent="0.3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13" t="s">
        <v>20</v>
      </c>
      <c r="H6" s="103" t="s">
        <v>107</v>
      </c>
      <c r="I6" s="164" t="s">
        <v>102</v>
      </c>
      <c r="J6" s="164"/>
    </row>
    <row r="7" spans="1:10" ht="14.5" x14ac:dyDescent="0.35">
      <c r="A7" s="55" t="s">
        <v>110</v>
      </c>
      <c r="B7" s="43">
        <f>B14+B21+B28+B35+B42</f>
        <v>0</v>
      </c>
      <c r="C7" s="150">
        <f t="shared" ref="C7:F7" si="0">C14+C21+C28+C35+C42</f>
        <v>-531545</v>
      </c>
      <c r="D7" s="150">
        <f t="shared" si="0"/>
        <v>45537</v>
      </c>
      <c r="E7" s="150">
        <f t="shared" si="0"/>
        <v>4000</v>
      </c>
      <c r="F7" s="150">
        <f t="shared" si="0"/>
        <v>0</v>
      </c>
      <c r="G7" s="19">
        <f>SUM(B7:F7)</f>
        <v>-482008</v>
      </c>
      <c r="H7" s="104">
        <v>-348792</v>
      </c>
      <c r="I7" s="108">
        <f>(G7-H7)/G7</f>
        <v>0.27637715556588272</v>
      </c>
      <c r="J7" s="109">
        <f>G7-H7</f>
        <v>-133216</v>
      </c>
    </row>
    <row r="8" spans="1:10" ht="14.5" x14ac:dyDescent="0.35">
      <c r="A8" s="55" t="s">
        <v>111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4.5" x14ac:dyDescent="0.35">
      <c r="A9" s="55" t="s">
        <v>112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29" x14ac:dyDescent="0.35">
      <c r="A10" s="98" t="s">
        <v>114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4.5" x14ac:dyDescent="0.35">
      <c r="A11" s="142"/>
      <c r="B11" s="22"/>
      <c r="C11" s="22"/>
      <c r="D11" s="22"/>
      <c r="E11" s="22"/>
      <c r="F11" s="22"/>
      <c r="G11" s="23"/>
    </row>
    <row r="12" spans="1:10" ht="14.5" x14ac:dyDescent="0.35">
      <c r="A12" s="142"/>
      <c r="B12" s="24"/>
      <c r="C12" s="24"/>
      <c r="D12" s="24"/>
      <c r="E12" s="24"/>
      <c r="F12" s="24"/>
      <c r="G12" s="25"/>
    </row>
    <row r="13" spans="1:10" ht="43.5" x14ac:dyDescent="0.3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13" t="s">
        <v>20</v>
      </c>
    </row>
    <row r="14" spans="1:10" ht="14.5" x14ac:dyDescent="0.35">
      <c r="A14" s="139" t="s">
        <v>110</v>
      </c>
      <c r="B14" s="43">
        <f>0-B21</f>
        <v>0</v>
      </c>
      <c r="C14" s="43">
        <f>-531545-C21</f>
        <v>-431102</v>
      </c>
      <c r="D14" s="150">
        <f t="shared" ref="D14:F14" si="3">0-D21</f>
        <v>0</v>
      </c>
      <c r="E14" s="150">
        <f t="shared" si="3"/>
        <v>0</v>
      </c>
      <c r="F14" s="150">
        <f t="shared" si="3"/>
        <v>0</v>
      </c>
      <c r="G14" s="19">
        <f>SUM(B14:F14)</f>
        <v>-431102</v>
      </c>
      <c r="J14" s="102"/>
    </row>
    <row r="15" spans="1:10" ht="14.5" x14ac:dyDescent="0.35">
      <c r="A15" s="139" t="s">
        <v>111</v>
      </c>
      <c r="B15" s="19">
        <v>0</v>
      </c>
      <c r="C15" s="43">
        <v>0</v>
      </c>
      <c r="D15" s="19">
        <v>0</v>
      </c>
      <c r="E15" s="19">
        <v>0</v>
      </c>
      <c r="F15" s="19">
        <v>0</v>
      </c>
      <c r="G15" s="19">
        <f>SUM(B15:F15)</f>
        <v>0</v>
      </c>
    </row>
    <row r="16" spans="1:10" ht="14.5" x14ac:dyDescent="0.35">
      <c r="A16" s="139" t="s">
        <v>112</v>
      </c>
      <c r="B16" s="87">
        <v>0</v>
      </c>
      <c r="C16" s="43">
        <v>0</v>
      </c>
      <c r="D16" s="19">
        <v>0</v>
      </c>
      <c r="E16" s="19">
        <v>0</v>
      </c>
      <c r="F16" s="19">
        <v>0</v>
      </c>
      <c r="G16" s="19">
        <f>SUM(B16:F16)</f>
        <v>0</v>
      </c>
    </row>
    <row r="17" spans="1:7" ht="29" x14ac:dyDescent="0.35">
      <c r="A17" s="98" t="s">
        <v>114</v>
      </c>
      <c r="B17" s="94">
        <f>SUM(B16-B15)</f>
        <v>0</v>
      </c>
      <c r="C17" s="94">
        <f>SUM(C16-C15)</f>
        <v>0</v>
      </c>
      <c r="D17" s="94">
        <f>SUM(D16-D15)</f>
        <v>0</v>
      </c>
      <c r="E17" s="94">
        <f>SUM(E16-E15)</f>
        <v>0</v>
      </c>
      <c r="F17" s="94">
        <f>SUM(F16-F15)</f>
        <v>0</v>
      </c>
      <c r="G17" s="43">
        <f>SUM(B17:F17)</f>
        <v>0</v>
      </c>
    </row>
    <row r="18" spans="1:7" ht="14.5" x14ac:dyDescent="0.35">
      <c r="A18" s="148"/>
      <c r="B18" s="24"/>
      <c r="C18" s="24"/>
      <c r="D18" s="24"/>
      <c r="E18" s="24"/>
      <c r="F18" s="24"/>
      <c r="G18" s="25"/>
    </row>
    <row r="19" spans="1:7" ht="14.5" x14ac:dyDescent="0.35">
      <c r="A19" s="148"/>
      <c r="B19" s="26"/>
      <c r="C19" s="26"/>
      <c r="D19" s="26"/>
      <c r="E19" s="26"/>
      <c r="F19" s="26"/>
      <c r="G19" s="27"/>
    </row>
    <row r="20" spans="1:7" ht="29" x14ac:dyDescent="0.3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13" t="s">
        <v>20</v>
      </c>
    </row>
    <row r="21" spans="1:7" ht="14.5" x14ac:dyDescent="0.35">
      <c r="A21" s="139" t="s">
        <v>110</v>
      </c>
      <c r="B21" s="43">
        <v>0</v>
      </c>
      <c r="C21" s="43">
        <v>-100443</v>
      </c>
      <c r="D21" s="43">
        <v>0</v>
      </c>
      <c r="E21" s="19">
        <v>0</v>
      </c>
      <c r="F21" s="19">
        <v>0</v>
      </c>
      <c r="G21" s="19">
        <f>SUM(B21:F21)</f>
        <v>-100443</v>
      </c>
    </row>
    <row r="22" spans="1:7" ht="14.5" x14ac:dyDescent="0.35">
      <c r="A22" s="139" t="s">
        <v>111</v>
      </c>
      <c r="B22" s="19">
        <v>0</v>
      </c>
      <c r="C22" s="140">
        <v>0</v>
      </c>
      <c r="D22" s="140">
        <v>0</v>
      </c>
      <c r="E22" s="140">
        <v>0</v>
      </c>
      <c r="F22" s="140">
        <v>0</v>
      </c>
      <c r="G22" s="19">
        <f>SUM(B22:F22)</f>
        <v>0</v>
      </c>
    </row>
    <row r="23" spans="1:7" ht="14.5" x14ac:dyDescent="0.35">
      <c r="A23" s="139" t="s">
        <v>112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9">
        <f>SUM(B23:F23)</f>
        <v>0</v>
      </c>
    </row>
    <row r="24" spans="1:7" ht="29" x14ac:dyDescent="0.35">
      <c r="A24" s="98" t="s">
        <v>114</v>
      </c>
      <c r="B24" s="94">
        <f>SUM(B23-B22)</f>
        <v>0</v>
      </c>
      <c r="C24" s="94">
        <f>SUM(C23-C22)</f>
        <v>0</v>
      </c>
      <c r="D24" s="94">
        <f>SUM(D23-D22)</f>
        <v>0</v>
      </c>
      <c r="E24" s="94">
        <f>SUM(E23-E22)</f>
        <v>0</v>
      </c>
      <c r="F24" s="94">
        <f>SUM(F23-F22)</f>
        <v>0</v>
      </c>
      <c r="G24" s="43">
        <f>SUM(B24:F24)</f>
        <v>0</v>
      </c>
    </row>
    <row r="25" spans="1:7" ht="14.5" x14ac:dyDescent="0.35">
      <c r="A25" s="142"/>
      <c r="B25" s="26"/>
      <c r="C25" s="26"/>
      <c r="D25" s="26"/>
      <c r="E25" s="26"/>
      <c r="F25" s="26"/>
      <c r="G25" s="27"/>
    </row>
    <row r="26" spans="1:7" ht="14.5" x14ac:dyDescent="0.35">
      <c r="A26" s="142"/>
      <c r="B26" s="26"/>
      <c r="C26" s="26"/>
      <c r="D26" s="26"/>
      <c r="E26" s="26"/>
      <c r="F26" s="26"/>
      <c r="G26" s="27"/>
    </row>
    <row r="27" spans="1:7" ht="29" x14ac:dyDescent="0.3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13" t="s">
        <v>20</v>
      </c>
    </row>
    <row r="28" spans="1:7" ht="14.5" x14ac:dyDescent="0.35">
      <c r="A28" s="139" t="s">
        <v>110</v>
      </c>
      <c r="B28" s="43">
        <v>0</v>
      </c>
      <c r="C28" s="43">
        <v>0</v>
      </c>
      <c r="D28" s="43">
        <v>3851</v>
      </c>
      <c r="E28" s="19">
        <v>0</v>
      </c>
      <c r="F28" s="19"/>
      <c r="G28" s="19">
        <f>SUM(B28:F28)</f>
        <v>3851</v>
      </c>
    </row>
    <row r="29" spans="1:7" ht="14.5" x14ac:dyDescent="0.35">
      <c r="A29" s="139" t="s">
        <v>111</v>
      </c>
      <c r="B29" s="19">
        <v>0</v>
      </c>
      <c r="C29" s="140">
        <v>0</v>
      </c>
      <c r="D29" s="140">
        <v>0</v>
      </c>
      <c r="E29" s="140">
        <v>0</v>
      </c>
      <c r="F29" s="140">
        <v>0</v>
      </c>
      <c r="G29" s="19">
        <f>SUM(B29:F29)</f>
        <v>0</v>
      </c>
    </row>
    <row r="30" spans="1:7" ht="14.5" x14ac:dyDescent="0.35">
      <c r="A30" s="139" t="s">
        <v>112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9">
        <f>SUM(B30:F30)</f>
        <v>0</v>
      </c>
    </row>
    <row r="31" spans="1:7" ht="29" x14ac:dyDescent="0.35">
      <c r="A31" s="98" t="s">
        <v>114</v>
      </c>
      <c r="B31" s="94">
        <f>SUM(B30-B29)</f>
        <v>0</v>
      </c>
      <c r="C31" s="94">
        <f>SUM(C30-C29)</f>
        <v>0</v>
      </c>
      <c r="D31" s="94">
        <f>SUM(D30-D29)</f>
        <v>0</v>
      </c>
      <c r="E31" s="94">
        <f>SUM(E30-E29)</f>
        <v>0</v>
      </c>
      <c r="F31" s="94">
        <f>SUM(F30-F29)</f>
        <v>0</v>
      </c>
      <c r="G31" s="43">
        <f>SUM(B31:F31)</f>
        <v>0</v>
      </c>
    </row>
    <row r="32" spans="1:7" ht="14.5" x14ac:dyDescent="0.35">
      <c r="A32" s="142"/>
      <c r="B32" s="22"/>
      <c r="C32" s="22"/>
      <c r="D32" s="22"/>
      <c r="E32" s="22"/>
      <c r="F32" s="22"/>
      <c r="G32" s="25"/>
    </row>
    <row r="33" spans="1:7" ht="14.5" x14ac:dyDescent="0.35">
      <c r="A33" s="142"/>
      <c r="B33" s="22"/>
      <c r="C33" s="22"/>
      <c r="D33" s="22"/>
      <c r="E33" s="22"/>
      <c r="F33" s="22"/>
      <c r="G33" s="25"/>
    </row>
    <row r="34" spans="1:7" ht="29" x14ac:dyDescent="0.3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13" t="s">
        <v>20</v>
      </c>
    </row>
    <row r="35" spans="1:7" ht="14.5" x14ac:dyDescent="0.35">
      <c r="A35" s="139" t="s">
        <v>110</v>
      </c>
      <c r="B35" s="43"/>
      <c r="C35" s="43">
        <v>0</v>
      </c>
      <c r="D35" s="43">
        <v>5330</v>
      </c>
      <c r="E35" s="19">
        <v>0</v>
      </c>
      <c r="F35" s="19"/>
      <c r="G35" s="19">
        <f>SUM(B35:F35)</f>
        <v>5330</v>
      </c>
    </row>
    <row r="36" spans="1:7" ht="14.5" x14ac:dyDescent="0.35">
      <c r="A36" s="139" t="s">
        <v>111</v>
      </c>
      <c r="B36" s="19">
        <v>0</v>
      </c>
      <c r="C36" s="140">
        <v>0</v>
      </c>
      <c r="D36" s="140">
        <v>0</v>
      </c>
      <c r="E36" s="140">
        <v>0</v>
      </c>
      <c r="F36" s="140">
        <v>0</v>
      </c>
      <c r="G36" s="19">
        <f>SUM(B36:F36)</f>
        <v>0</v>
      </c>
    </row>
    <row r="37" spans="1:7" ht="14.5" x14ac:dyDescent="0.35">
      <c r="A37" s="139" t="s">
        <v>112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9">
        <f>SUM(B37:F37)</f>
        <v>0</v>
      </c>
    </row>
    <row r="38" spans="1:7" ht="29" x14ac:dyDescent="0.35">
      <c r="A38" s="98" t="s">
        <v>114</v>
      </c>
      <c r="B38" s="94">
        <f>SUM(B37-B36)</f>
        <v>0</v>
      </c>
      <c r="C38" s="94">
        <f>SUM(C37-C36)</f>
        <v>0</v>
      </c>
      <c r="D38" s="94">
        <f>SUM(D37-D36)</f>
        <v>0</v>
      </c>
      <c r="E38" s="94">
        <f>SUM(E37-E36)</f>
        <v>0</v>
      </c>
      <c r="F38" s="94">
        <f>SUM(F37-F36)</f>
        <v>0</v>
      </c>
      <c r="G38" s="43">
        <f>SUM(B38:F38)</f>
        <v>0</v>
      </c>
    </row>
    <row r="39" spans="1:7" ht="14.5" x14ac:dyDescent="0.35">
      <c r="A39" s="136"/>
      <c r="B39" s="22"/>
      <c r="C39" s="22"/>
      <c r="D39" s="22"/>
      <c r="E39" s="22"/>
      <c r="F39" s="22"/>
      <c r="G39" s="23"/>
    </row>
    <row r="40" spans="1:7" ht="14.5" x14ac:dyDescent="0.35">
      <c r="A40" s="136"/>
      <c r="B40" s="22"/>
      <c r="C40" s="22"/>
      <c r="D40" s="22"/>
      <c r="E40" s="22"/>
      <c r="F40" s="22"/>
      <c r="G40" s="23"/>
    </row>
    <row r="41" spans="1:7" ht="29" x14ac:dyDescent="0.3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13" t="s">
        <v>20</v>
      </c>
    </row>
    <row r="42" spans="1:7" ht="14.5" x14ac:dyDescent="0.35">
      <c r="A42" s="139" t="s">
        <v>110</v>
      </c>
      <c r="B42" s="43"/>
      <c r="C42" s="43">
        <v>0</v>
      </c>
      <c r="D42" s="43">
        <v>36356</v>
      </c>
      <c r="E42" s="19">
        <v>4000</v>
      </c>
      <c r="F42" s="19">
        <v>0</v>
      </c>
      <c r="G42" s="19">
        <f>SUM(B42:F42)</f>
        <v>40356</v>
      </c>
    </row>
    <row r="43" spans="1:7" ht="14.5" x14ac:dyDescent="0.35">
      <c r="A43" s="139" t="s">
        <v>111</v>
      </c>
      <c r="B43" s="19">
        <v>0</v>
      </c>
      <c r="C43" s="140">
        <v>0</v>
      </c>
      <c r="D43" s="140">
        <v>0</v>
      </c>
      <c r="E43" s="140">
        <v>0</v>
      </c>
      <c r="F43" s="140">
        <v>0</v>
      </c>
      <c r="G43" s="19">
        <f>SUM(B43:F43)</f>
        <v>0</v>
      </c>
    </row>
    <row r="44" spans="1:7" ht="14.5" x14ac:dyDescent="0.35">
      <c r="A44" s="139" t="s">
        <v>112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9">
        <f>SUM(B44:F44)</f>
        <v>0</v>
      </c>
    </row>
    <row r="45" spans="1:7" ht="29" x14ac:dyDescent="0.35">
      <c r="A45" s="98" t="s">
        <v>114</v>
      </c>
      <c r="B45" s="94">
        <f>SUM(B44-B43)</f>
        <v>0</v>
      </c>
      <c r="C45" s="94">
        <f>SUM(C44-C43)</f>
        <v>0</v>
      </c>
      <c r="D45" s="94">
        <f>SUM(D44-D43)</f>
        <v>0</v>
      </c>
      <c r="E45" s="94">
        <f>SUM(E44-E43)</f>
        <v>0</v>
      </c>
      <c r="F45" s="94">
        <f>SUM(F44-F43)</f>
        <v>0</v>
      </c>
      <c r="G45" s="43">
        <f>SUM(B45:F45)</f>
        <v>0</v>
      </c>
    </row>
    <row r="46" spans="1:7" ht="14.5" x14ac:dyDescent="0.3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4" orientation="landscape" cellComments="atEnd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>
      <selection activeCell="B11" sqref="B11"/>
    </sheetView>
  </sheetViews>
  <sheetFormatPr defaultRowHeight="14.5" x14ac:dyDescent="0.35"/>
  <cols>
    <col min="1" max="1" width="27.1796875" style="2" customWidth="1"/>
    <col min="2" max="2" width="24.54296875" style="2" bestFit="1" customWidth="1"/>
    <col min="3" max="3" width="24.54296875" style="2" customWidth="1"/>
    <col min="4" max="7" width="15.54296875" style="2" customWidth="1"/>
    <col min="8" max="8" width="21.54296875" style="2" customWidth="1"/>
    <col min="9" max="243" width="9.1796875" style="2"/>
    <col min="244" max="244" width="27.1796875" style="2" customWidth="1"/>
    <col min="245" max="245" width="24.54296875" style="2" bestFit="1" customWidth="1"/>
    <col min="246" max="256" width="15.54296875" style="2" customWidth="1"/>
    <col min="257" max="257" width="21.54296875" style="2" customWidth="1"/>
    <col min="258" max="499" width="9.1796875" style="2"/>
    <col min="500" max="500" width="27.1796875" style="2" customWidth="1"/>
    <col min="501" max="501" width="24.54296875" style="2" bestFit="1" customWidth="1"/>
    <col min="502" max="512" width="15.54296875" style="2" customWidth="1"/>
    <col min="513" max="513" width="21.54296875" style="2" customWidth="1"/>
    <col min="514" max="755" width="9.1796875" style="2"/>
    <col min="756" max="756" width="27.1796875" style="2" customWidth="1"/>
    <col min="757" max="757" width="24.54296875" style="2" bestFit="1" customWidth="1"/>
    <col min="758" max="768" width="15.54296875" style="2" customWidth="1"/>
    <col min="769" max="769" width="21.54296875" style="2" customWidth="1"/>
    <col min="770" max="1011" width="9.1796875" style="2"/>
    <col min="1012" max="1012" width="27.1796875" style="2" customWidth="1"/>
    <col min="1013" max="1013" width="24.54296875" style="2" bestFit="1" customWidth="1"/>
    <col min="1014" max="1024" width="15.54296875" style="2" customWidth="1"/>
    <col min="1025" max="1025" width="21.54296875" style="2" customWidth="1"/>
    <col min="1026" max="1267" width="9.1796875" style="2"/>
    <col min="1268" max="1268" width="27.1796875" style="2" customWidth="1"/>
    <col min="1269" max="1269" width="24.54296875" style="2" bestFit="1" customWidth="1"/>
    <col min="1270" max="1280" width="15.54296875" style="2" customWidth="1"/>
    <col min="1281" max="1281" width="21.54296875" style="2" customWidth="1"/>
    <col min="1282" max="1523" width="9.1796875" style="2"/>
    <col min="1524" max="1524" width="27.1796875" style="2" customWidth="1"/>
    <col min="1525" max="1525" width="24.54296875" style="2" bestFit="1" customWidth="1"/>
    <col min="1526" max="1536" width="15.54296875" style="2" customWidth="1"/>
    <col min="1537" max="1537" width="21.54296875" style="2" customWidth="1"/>
    <col min="1538" max="1779" width="9.1796875" style="2"/>
    <col min="1780" max="1780" width="27.1796875" style="2" customWidth="1"/>
    <col min="1781" max="1781" width="24.54296875" style="2" bestFit="1" customWidth="1"/>
    <col min="1782" max="1792" width="15.54296875" style="2" customWidth="1"/>
    <col min="1793" max="1793" width="21.54296875" style="2" customWidth="1"/>
    <col min="1794" max="2035" width="9.1796875" style="2"/>
    <col min="2036" max="2036" width="27.1796875" style="2" customWidth="1"/>
    <col min="2037" max="2037" width="24.54296875" style="2" bestFit="1" customWidth="1"/>
    <col min="2038" max="2048" width="15.54296875" style="2" customWidth="1"/>
    <col min="2049" max="2049" width="21.54296875" style="2" customWidth="1"/>
    <col min="2050" max="2291" width="9.1796875" style="2"/>
    <col min="2292" max="2292" width="27.1796875" style="2" customWidth="1"/>
    <col min="2293" max="2293" width="24.54296875" style="2" bestFit="1" customWidth="1"/>
    <col min="2294" max="2304" width="15.54296875" style="2" customWidth="1"/>
    <col min="2305" max="2305" width="21.54296875" style="2" customWidth="1"/>
    <col min="2306" max="2547" width="9.1796875" style="2"/>
    <col min="2548" max="2548" width="27.1796875" style="2" customWidth="1"/>
    <col min="2549" max="2549" width="24.54296875" style="2" bestFit="1" customWidth="1"/>
    <col min="2550" max="2560" width="15.54296875" style="2" customWidth="1"/>
    <col min="2561" max="2561" width="21.54296875" style="2" customWidth="1"/>
    <col min="2562" max="2803" width="9.1796875" style="2"/>
    <col min="2804" max="2804" width="27.1796875" style="2" customWidth="1"/>
    <col min="2805" max="2805" width="24.54296875" style="2" bestFit="1" customWidth="1"/>
    <col min="2806" max="2816" width="15.54296875" style="2" customWidth="1"/>
    <col min="2817" max="2817" width="21.54296875" style="2" customWidth="1"/>
    <col min="2818" max="3059" width="9.1796875" style="2"/>
    <col min="3060" max="3060" width="27.1796875" style="2" customWidth="1"/>
    <col min="3061" max="3061" width="24.54296875" style="2" bestFit="1" customWidth="1"/>
    <col min="3062" max="3072" width="15.54296875" style="2" customWidth="1"/>
    <col min="3073" max="3073" width="21.54296875" style="2" customWidth="1"/>
    <col min="3074" max="3315" width="9.1796875" style="2"/>
    <col min="3316" max="3316" width="27.1796875" style="2" customWidth="1"/>
    <col min="3317" max="3317" width="24.54296875" style="2" bestFit="1" customWidth="1"/>
    <col min="3318" max="3328" width="15.54296875" style="2" customWidth="1"/>
    <col min="3329" max="3329" width="21.54296875" style="2" customWidth="1"/>
    <col min="3330" max="3571" width="9.1796875" style="2"/>
    <col min="3572" max="3572" width="27.1796875" style="2" customWidth="1"/>
    <col min="3573" max="3573" width="24.54296875" style="2" bestFit="1" customWidth="1"/>
    <col min="3574" max="3584" width="15.54296875" style="2" customWidth="1"/>
    <col min="3585" max="3585" width="21.54296875" style="2" customWidth="1"/>
    <col min="3586" max="3827" width="9.1796875" style="2"/>
    <col min="3828" max="3828" width="27.1796875" style="2" customWidth="1"/>
    <col min="3829" max="3829" width="24.54296875" style="2" bestFit="1" customWidth="1"/>
    <col min="3830" max="3840" width="15.54296875" style="2" customWidth="1"/>
    <col min="3841" max="3841" width="21.54296875" style="2" customWidth="1"/>
    <col min="3842" max="4083" width="9.1796875" style="2"/>
    <col min="4084" max="4084" width="27.1796875" style="2" customWidth="1"/>
    <col min="4085" max="4085" width="24.54296875" style="2" bestFit="1" customWidth="1"/>
    <col min="4086" max="4096" width="15.54296875" style="2" customWidth="1"/>
    <col min="4097" max="4097" width="21.54296875" style="2" customWidth="1"/>
    <col min="4098" max="4339" width="9.1796875" style="2"/>
    <col min="4340" max="4340" width="27.1796875" style="2" customWidth="1"/>
    <col min="4341" max="4341" width="24.54296875" style="2" bestFit="1" customWidth="1"/>
    <col min="4342" max="4352" width="15.54296875" style="2" customWidth="1"/>
    <col min="4353" max="4353" width="21.54296875" style="2" customWidth="1"/>
    <col min="4354" max="4595" width="9.1796875" style="2"/>
    <col min="4596" max="4596" width="27.1796875" style="2" customWidth="1"/>
    <col min="4597" max="4597" width="24.54296875" style="2" bestFit="1" customWidth="1"/>
    <col min="4598" max="4608" width="15.54296875" style="2" customWidth="1"/>
    <col min="4609" max="4609" width="21.54296875" style="2" customWidth="1"/>
    <col min="4610" max="4851" width="9.1796875" style="2"/>
    <col min="4852" max="4852" width="27.1796875" style="2" customWidth="1"/>
    <col min="4853" max="4853" width="24.54296875" style="2" bestFit="1" customWidth="1"/>
    <col min="4854" max="4864" width="15.54296875" style="2" customWidth="1"/>
    <col min="4865" max="4865" width="21.54296875" style="2" customWidth="1"/>
    <col min="4866" max="5107" width="9.1796875" style="2"/>
    <col min="5108" max="5108" width="27.1796875" style="2" customWidth="1"/>
    <col min="5109" max="5109" width="24.54296875" style="2" bestFit="1" customWidth="1"/>
    <col min="5110" max="5120" width="15.54296875" style="2" customWidth="1"/>
    <col min="5121" max="5121" width="21.54296875" style="2" customWidth="1"/>
    <col min="5122" max="5363" width="9.1796875" style="2"/>
    <col min="5364" max="5364" width="27.1796875" style="2" customWidth="1"/>
    <col min="5365" max="5365" width="24.54296875" style="2" bestFit="1" customWidth="1"/>
    <col min="5366" max="5376" width="15.54296875" style="2" customWidth="1"/>
    <col min="5377" max="5377" width="21.54296875" style="2" customWidth="1"/>
    <col min="5378" max="5619" width="9.1796875" style="2"/>
    <col min="5620" max="5620" width="27.1796875" style="2" customWidth="1"/>
    <col min="5621" max="5621" width="24.54296875" style="2" bestFit="1" customWidth="1"/>
    <col min="5622" max="5632" width="15.54296875" style="2" customWidth="1"/>
    <col min="5633" max="5633" width="21.54296875" style="2" customWidth="1"/>
    <col min="5634" max="5875" width="9.1796875" style="2"/>
    <col min="5876" max="5876" width="27.1796875" style="2" customWidth="1"/>
    <col min="5877" max="5877" width="24.54296875" style="2" bestFit="1" customWidth="1"/>
    <col min="5878" max="5888" width="15.54296875" style="2" customWidth="1"/>
    <col min="5889" max="5889" width="21.54296875" style="2" customWidth="1"/>
    <col min="5890" max="6131" width="9.1796875" style="2"/>
    <col min="6132" max="6132" width="27.1796875" style="2" customWidth="1"/>
    <col min="6133" max="6133" width="24.54296875" style="2" bestFit="1" customWidth="1"/>
    <col min="6134" max="6144" width="15.54296875" style="2" customWidth="1"/>
    <col min="6145" max="6145" width="21.54296875" style="2" customWidth="1"/>
    <col min="6146" max="6387" width="9.1796875" style="2"/>
    <col min="6388" max="6388" width="27.1796875" style="2" customWidth="1"/>
    <col min="6389" max="6389" width="24.54296875" style="2" bestFit="1" customWidth="1"/>
    <col min="6390" max="6400" width="15.54296875" style="2" customWidth="1"/>
    <col min="6401" max="6401" width="21.54296875" style="2" customWidth="1"/>
    <col min="6402" max="6643" width="9.1796875" style="2"/>
    <col min="6644" max="6644" width="27.1796875" style="2" customWidth="1"/>
    <col min="6645" max="6645" width="24.54296875" style="2" bestFit="1" customWidth="1"/>
    <col min="6646" max="6656" width="15.54296875" style="2" customWidth="1"/>
    <col min="6657" max="6657" width="21.54296875" style="2" customWidth="1"/>
    <col min="6658" max="6899" width="9.1796875" style="2"/>
    <col min="6900" max="6900" width="27.1796875" style="2" customWidth="1"/>
    <col min="6901" max="6901" width="24.54296875" style="2" bestFit="1" customWidth="1"/>
    <col min="6902" max="6912" width="15.54296875" style="2" customWidth="1"/>
    <col min="6913" max="6913" width="21.54296875" style="2" customWidth="1"/>
    <col min="6914" max="7155" width="9.1796875" style="2"/>
    <col min="7156" max="7156" width="27.1796875" style="2" customWidth="1"/>
    <col min="7157" max="7157" width="24.54296875" style="2" bestFit="1" customWidth="1"/>
    <col min="7158" max="7168" width="15.54296875" style="2" customWidth="1"/>
    <col min="7169" max="7169" width="21.54296875" style="2" customWidth="1"/>
    <col min="7170" max="7411" width="9.1796875" style="2"/>
    <col min="7412" max="7412" width="27.1796875" style="2" customWidth="1"/>
    <col min="7413" max="7413" width="24.54296875" style="2" bestFit="1" customWidth="1"/>
    <col min="7414" max="7424" width="15.54296875" style="2" customWidth="1"/>
    <col min="7425" max="7425" width="21.54296875" style="2" customWidth="1"/>
    <col min="7426" max="7667" width="9.1796875" style="2"/>
    <col min="7668" max="7668" width="27.1796875" style="2" customWidth="1"/>
    <col min="7669" max="7669" width="24.54296875" style="2" bestFit="1" customWidth="1"/>
    <col min="7670" max="7680" width="15.54296875" style="2" customWidth="1"/>
    <col min="7681" max="7681" width="21.54296875" style="2" customWidth="1"/>
    <col min="7682" max="7923" width="9.1796875" style="2"/>
    <col min="7924" max="7924" width="27.1796875" style="2" customWidth="1"/>
    <col min="7925" max="7925" width="24.54296875" style="2" bestFit="1" customWidth="1"/>
    <col min="7926" max="7936" width="15.54296875" style="2" customWidth="1"/>
    <col min="7937" max="7937" width="21.54296875" style="2" customWidth="1"/>
    <col min="7938" max="8179" width="9.1796875" style="2"/>
    <col min="8180" max="8180" width="27.1796875" style="2" customWidth="1"/>
    <col min="8181" max="8181" width="24.54296875" style="2" bestFit="1" customWidth="1"/>
    <col min="8182" max="8192" width="15.54296875" style="2" customWidth="1"/>
    <col min="8193" max="8193" width="21.54296875" style="2" customWidth="1"/>
    <col min="8194" max="8435" width="9.1796875" style="2"/>
    <col min="8436" max="8436" width="27.1796875" style="2" customWidth="1"/>
    <col min="8437" max="8437" width="24.54296875" style="2" bestFit="1" customWidth="1"/>
    <col min="8438" max="8448" width="15.54296875" style="2" customWidth="1"/>
    <col min="8449" max="8449" width="21.54296875" style="2" customWidth="1"/>
    <col min="8450" max="8691" width="9.1796875" style="2"/>
    <col min="8692" max="8692" width="27.1796875" style="2" customWidth="1"/>
    <col min="8693" max="8693" width="24.54296875" style="2" bestFit="1" customWidth="1"/>
    <col min="8694" max="8704" width="15.54296875" style="2" customWidth="1"/>
    <col min="8705" max="8705" width="21.54296875" style="2" customWidth="1"/>
    <col min="8706" max="8947" width="9.1796875" style="2"/>
    <col min="8948" max="8948" width="27.1796875" style="2" customWidth="1"/>
    <col min="8949" max="8949" width="24.54296875" style="2" bestFit="1" customWidth="1"/>
    <col min="8950" max="8960" width="15.54296875" style="2" customWidth="1"/>
    <col min="8961" max="8961" width="21.54296875" style="2" customWidth="1"/>
    <col min="8962" max="9203" width="9.1796875" style="2"/>
    <col min="9204" max="9204" width="27.1796875" style="2" customWidth="1"/>
    <col min="9205" max="9205" width="24.54296875" style="2" bestFit="1" customWidth="1"/>
    <col min="9206" max="9216" width="15.54296875" style="2" customWidth="1"/>
    <col min="9217" max="9217" width="21.54296875" style="2" customWidth="1"/>
    <col min="9218" max="9459" width="9.1796875" style="2"/>
    <col min="9460" max="9460" width="27.1796875" style="2" customWidth="1"/>
    <col min="9461" max="9461" width="24.54296875" style="2" bestFit="1" customWidth="1"/>
    <col min="9462" max="9472" width="15.54296875" style="2" customWidth="1"/>
    <col min="9473" max="9473" width="21.54296875" style="2" customWidth="1"/>
    <col min="9474" max="9715" width="9.1796875" style="2"/>
    <col min="9716" max="9716" width="27.1796875" style="2" customWidth="1"/>
    <col min="9717" max="9717" width="24.54296875" style="2" bestFit="1" customWidth="1"/>
    <col min="9718" max="9728" width="15.54296875" style="2" customWidth="1"/>
    <col min="9729" max="9729" width="21.54296875" style="2" customWidth="1"/>
    <col min="9730" max="9971" width="9.1796875" style="2"/>
    <col min="9972" max="9972" width="27.1796875" style="2" customWidth="1"/>
    <col min="9973" max="9973" width="24.54296875" style="2" bestFit="1" customWidth="1"/>
    <col min="9974" max="9984" width="15.54296875" style="2" customWidth="1"/>
    <col min="9985" max="9985" width="21.54296875" style="2" customWidth="1"/>
    <col min="9986" max="10227" width="9.1796875" style="2"/>
    <col min="10228" max="10228" width="27.1796875" style="2" customWidth="1"/>
    <col min="10229" max="10229" width="24.54296875" style="2" bestFit="1" customWidth="1"/>
    <col min="10230" max="10240" width="15.54296875" style="2" customWidth="1"/>
    <col min="10241" max="10241" width="21.54296875" style="2" customWidth="1"/>
    <col min="10242" max="10483" width="9.1796875" style="2"/>
    <col min="10484" max="10484" width="27.1796875" style="2" customWidth="1"/>
    <col min="10485" max="10485" width="24.54296875" style="2" bestFit="1" customWidth="1"/>
    <col min="10486" max="10496" width="15.54296875" style="2" customWidth="1"/>
    <col min="10497" max="10497" width="21.54296875" style="2" customWidth="1"/>
    <col min="10498" max="10739" width="9.1796875" style="2"/>
    <col min="10740" max="10740" width="27.1796875" style="2" customWidth="1"/>
    <col min="10741" max="10741" width="24.54296875" style="2" bestFit="1" customWidth="1"/>
    <col min="10742" max="10752" width="15.54296875" style="2" customWidth="1"/>
    <col min="10753" max="10753" width="21.54296875" style="2" customWidth="1"/>
    <col min="10754" max="10995" width="9.1796875" style="2"/>
    <col min="10996" max="10996" width="27.1796875" style="2" customWidth="1"/>
    <col min="10997" max="10997" width="24.54296875" style="2" bestFit="1" customWidth="1"/>
    <col min="10998" max="11008" width="15.54296875" style="2" customWidth="1"/>
    <col min="11009" max="11009" width="21.54296875" style="2" customWidth="1"/>
    <col min="11010" max="11251" width="9.1796875" style="2"/>
    <col min="11252" max="11252" width="27.1796875" style="2" customWidth="1"/>
    <col min="11253" max="11253" width="24.54296875" style="2" bestFit="1" customWidth="1"/>
    <col min="11254" max="11264" width="15.54296875" style="2" customWidth="1"/>
    <col min="11265" max="11265" width="21.54296875" style="2" customWidth="1"/>
    <col min="11266" max="11507" width="9.1796875" style="2"/>
    <col min="11508" max="11508" width="27.1796875" style="2" customWidth="1"/>
    <col min="11509" max="11509" width="24.54296875" style="2" bestFit="1" customWidth="1"/>
    <col min="11510" max="11520" width="15.54296875" style="2" customWidth="1"/>
    <col min="11521" max="11521" width="21.54296875" style="2" customWidth="1"/>
    <col min="11522" max="11763" width="9.1796875" style="2"/>
    <col min="11764" max="11764" width="27.1796875" style="2" customWidth="1"/>
    <col min="11765" max="11765" width="24.54296875" style="2" bestFit="1" customWidth="1"/>
    <col min="11766" max="11776" width="15.54296875" style="2" customWidth="1"/>
    <col min="11777" max="11777" width="21.54296875" style="2" customWidth="1"/>
    <col min="11778" max="12019" width="9.1796875" style="2"/>
    <col min="12020" max="12020" width="27.1796875" style="2" customWidth="1"/>
    <col min="12021" max="12021" width="24.54296875" style="2" bestFit="1" customWidth="1"/>
    <col min="12022" max="12032" width="15.54296875" style="2" customWidth="1"/>
    <col min="12033" max="12033" width="21.54296875" style="2" customWidth="1"/>
    <col min="12034" max="12275" width="9.1796875" style="2"/>
    <col min="12276" max="12276" width="27.1796875" style="2" customWidth="1"/>
    <col min="12277" max="12277" width="24.54296875" style="2" bestFit="1" customWidth="1"/>
    <col min="12278" max="12288" width="15.54296875" style="2" customWidth="1"/>
    <col min="12289" max="12289" width="21.54296875" style="2" customWidth="1"/>
    <col min="12290" max="12531" width="9.1796875" style="2"/>
    <col min="12532" max="12532" width="27.1796875" style="2" customWidth="1"/>
    <col min="12533" max="12533" width="24.54296875" style="2" bestFit="1" customWidth="1"/>
    <col min="12534" max="12544" width="15.54296875" style="2" customWidth="1"/>
    <col min="12545" max="12545" width="21.54296875" style="2" customWidth="1"/>
    <col min="12546" max="12787" width="9.1796875" style="2"/>
    <col min="12788" max="12788" width="27.1796875" style="2" customWidth="1"/>
    <col min="12789" max="12789" width="24.54296875" style="2" bestFit="1" customWidth="1"/>
    <col min="12790" max="12800" width="15.54296875" style="2" customWidth="1"/>
    <col min="12801" max="12801" width="21.54296875" style="2" customWidth="1"/>
    <col min="12802" max="13043" width="9.1796875" style="2"/>
    <col min="13044" max="13044" width="27.1796875" style="2" customWidth="1"/>
    <col min="13045" max="13045" width="24.54296875" style="2" bestFit="1" customWidth="1"/>
    <col min="13046" max="13056" width="15.54296875" style="2" customWidth="1"/>
    <col min="13057" max="13057" width="21.54296875" style="2" customWidth="1"/>
    <col min="13058" max="13299" width="9.1796875" style="2"/>
    <col min="13300" max="13300" width="27.1796875" style="2" customWidth="1"/>
    <col min="13301" max="13301" width="24.54296875" style="2" bestFit="1" customWidth="1"/>
    <col min="13302" max="13312" width="15.54296875" style="2" customWidth="1"/>
    <col min="13313" max="13313" width="21.54296875" style="2" customWidth="1"/>
    <col min="13314" max="13555" width="9.1796875" style="2"/>
    <col min="13556" max="13556" width="27.1796875" style="2" customWidth="1"/>
    <col min="13557" max="13557" width="24.54296875" style="2" bestFit="1" customWidth="1"/>
    <col min="13558" max="13568" width="15.54296875" style="2" customWidth="1"/>
    <col min="13569" max="13569" width="21.54296875" style="2" customWidth="1"/>
    <col min="13570" max="13811" width="9.1796875" style="2"/>
    <col min="13812" max="13812" width="27.1796875" style="2" customWidth="1"/>
    <col min="13813" max="13813" width="24.54296875" style="2" bestFit="1" customWidth="1"/>
    <col min="13814" max="13824" width="15.54296875" style="2" customWidth="1"/>
    <col min="13825" max="13825" width="21.54296875" style="2" customWidth="1"/>
    <col min="13826" max="14067" width="9.1796875" style="2"/>
    <col min="14068" max="14068" width="27.1796875" style="2" customWidth="1"/>
    <col min="14069" max="14069" width="24.54296875" style="2" bestFit="1" customWidth="1"/>
    <col min="14070" max="14080" width="15.54296875" style="2" customWidth="1"/>
    <col min="14081" max="14081" width="21.54296875" style="2" customWidth="1"/>
    <col min="14082" max="14323" width="9.1796875" style="2"/>
    <col min="14324" max="14324" width="27.1796875" style="2" customWidth="1"/>
    <col min="14325" max="14325" width="24.54296875" style="2" bestFit="1" customWidth="1"/>
    <col min="14326" max="14336" width="15.54296875" style="2" customWidth="1"/>
    <col min="14337" max="14337" width="21.54296875" style="2" customWidth="1"/>
    <col min="14338" max="14579" width="9.1796875" style="2"/>
    <col min="14580" max="14580" width="27.1796875" style="2" customWidth="1"/>
    <col min="14581" max="14581" width="24.54296875" style="2" bestFit="1" customWidth="1"/>
    <col min="14582" max="14592" width="15.54296875" style="2" customWidth="1"/>
    <col min="14593" max="14593" width="21.54296875" style="2" customWidth="1"/>
    <col min="14594" max="14835" width="9.1796875" style="2"/>
    <col min="14836" max="14836" width="27.1796875" style="2" customWidth="1"/>
    <col min="14837" max="14837" width="24.54296875" style="2" bestFit="1" customWidth="1"/>
    <col min="14838" max="14848" width="15.54296875" style="2" customWidth="1"/>
    <col min="14849" max="14849" width="21.54296875" style="2" customWidth="1"/>
    <col min="14850" max="15091" width="9.1796875" style="2"/>
    <col min="15092" max="15092" width="27.1796875" style="2" customWidth="1"/>
    <col min="15093" max="15093" width="24.54296875" style="2" bestFit="1" customWidth="1"/>
    <col min="15094" max="15104" width="15.54296875" style="2" customWidth="1"/>
    <col min="15105" max="15105" width="21.54296875" style="2" customWidth="1"/>
    <col min="15106" max="15347" width="9.1796875" style="2"/>
    <col min="15348" max="15348" width="27.1796875" style="2" customWidth="1"/>
    <col min="15349" max="15349" width="24.54296875" style="2" bestFit="1" customWidth="1"/>
    <col min="15350" max="15360" width="15.54296875" style="2" customWidth="1"/>
    <col min="15361" max="15361" width="21.54296875" style="2" customWidth="1"/>
    <col min="15362" max="15603" width="9.1796875" style="2"/>
    <col min="15604" max="15604" width="27.1796875" style="2" customWidth="1"/>
    <col min="15605" max="15605" width="24.54296875" style="2" bestFit="1" customWidth="1"/>
    <col min="15606" max="15616" width="15.54296875" style="2" customWidth="1"/>
    <col min="15617" max="15617" width="21.54296875" style="2" customWidth="1"/>
    <col min="15618" max="15859" width="9.1796875" style="2"/>
    <col min="15860" max="15860" width="27.1796875" style="2" customWidth="1"/>
    <col min="15861" max="15861" width="24.54296875" style="2" bestFit="1" customWidth="1"/>
    <col min="15862" max="15872" width="15.54296875" style="2" customWidth="1"/>
    <col min="15873" max="15873" width="21.54296875" style="2" customWidth="1"/>
    <col min="15874" max="16115" width="9.1796875" style="2"/>
    <col min="16116" max="16116" width="27.1796875" style="2" customWidth="1"/>
    <col min="16117" max="16117" width="24.54296875" style="2" bestFit="1" customWidth="1"/>
    <col min="16118" max="16128" width="15.54296875" style="2" customWidth="1"/>
    <col min="16129" max="16129" width="21.54296875" style="2" customWidth="1"/>
    <col min="16130" max="16371" width="9.1796875" style="2"/>
    <col min="16372" max="16378" width="9.1796875" style="2" customWidth="1"/>
    <col min="16379" max="16384" width="9.1796875" style="2"/>
  </cols>
  <sheetData>
    <row r="1" spans="1:8" ht="15.5" x14ac:dyDescent="0.35">
      <c r="A1" s="1" t="s">
        <v>0</v>
      </c>
    </row>
    <row r="2" spans="1:8" ht="15.5" x14ac:dyDescent="0.35">
      <c r="A2" s="3" t="s">
        <v>109</v>
      </c>
      <c r="B2"/>
      <c r="C2"/>
      <c r="D2"/>
      <c r="E2"/>
      <c r="F2"/>
      <c r="G2"/>
    </row>
    <row r="3" spans="1:8" ht="15.5" x14ac:dyDescent="0.35">
      <c r="A3" s="3"/>
      <c r="B3"/>
      <c r="C3"/>
      <c r="D3"/>
      <c r="E3"/>
      <c r="F3"/>
      <c r="G3"/>
    </row>
    <row r="4" spans="1:8" ht="15.5" x14ac:dyDescent="0.35">
      <c r="A4" s="3" t="s">
        <v>1</v>
      </c>
      <c r="B4" s="3" t="s">
        <v>30</v>
      </c>
      <c r="C4" s="3"/>
      <c r="D4"/>
      <c r="E4"/>
      <c r="F4"/>
      <c r="G4"/>
    </row>
    <row r="5" spans="1:8" ht="15.5" x14ac:dyDescent="0.35">
      <c r="A5" s="3"/>
      <c r="B5" s="3"/>
      <c r="C5" s="3"/>
      <c r="D5"/>
      <c r="E5"/>
      <c r="F5"/>
      <c r="G5"/>
    </row>
    <row r="6" spans="1:8" ht="15.5" x14ac:dyDescent="0.35">
      <c r="A6" s="3"/>
      <c r="B6" s="3"/>
      <c r="C6" s="3"/>
      <c r="D6"/>
      <c r="E6"/>
      <c r="F6"/>
      <c r="G6"/>
    </row>
    <row r="7" spans="1:8" ht="44.5" x14ac:dyDescent="0.45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8" x14ac:dyDescent="0.3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8" x14ac:dyDescent="0.35">
      <c r="A9"/>
      <c r="B9" s="7"/>
      <c r="C9" s="7"/>
      <c r="D9" s="7"/>
      <c r="E9" s="7"/>
      <c r="F9" s="7"/>
      <c r="G9" s="42"/>
    </row>
    <row r="10" spans="1:8" ht="15.5" x14ac:dyDescent="0.35">
      <c r="A10" s="8" t="s">
        <v>110</v>
      </c>
      <c r="B10" s="9">
        <f>'12-Categorized Balances'!G14</f>
        <v>-1012904</v>
      </c>
      <c r="C10" s="9">
        <f>'12-Categorized Balances'!G21</f>
        <v>298907</v>
      </c>
      <c r="D10" s="9">
        <f>'12-Categorized Balances'!G28</f>
        <v>0</v>
      </c>
      <c r="E10" s="9">
        <f>'12-Categorized Balances'!G35</f>
        <v>1680005</v>
      </c>
      <c r="F10" s="9">
        <f>'12-Categorized Balances'!G42</f>
        <v>441850</v>
      </c>
      <c r="G10" s="9">
        <f>SUM(B10:F10)</f>
        <v>1407858</v>
      </c>
    </row>
    <row r="11" spans="1:8" ht="15.5" x14ac:dyDescent="0.35">
      <c r="A11" s="8" t="s">
        <v>111</v>
      </c>
      <c r="B11" s="9">
        <f>'12-Categorized Balances'!G15</f>
        <v>0</v>
      </c>
      <c r="C11" s="67">
        <f>'12-Categorized Balances'!G22</f>
        <v>0</v>
      </c>
      <c r="D11" s="9">
        <f>'12-Categorized Balances'!G29</f>
        <v>0</v>
      </c>
      <c r="E11" s="9">
        <f>'12-Categorized Balances'!G36</f>
        <v>0</v>
      </c>
      <c r="F11" s="9">
        <f>'12-Categorized Balances'!G43</f>
        <v>0</v>
      </c>
      <c r="G11" s="9">
        <f>SUM(B11:F11)</f>
        <v>0</v>
      </c>
      <c r="H11" s="59"/>
    </row>
    <row r="12" spans="1:8" ht="15.5" x14ac:dyDescent="0.35">
      <c r="A12" s="8" t="s">
        <v>112</v>
      </c>
      <c r="B12" s="9">
        <f>'12-Categorized Balances'!G16</f>
        <v>0</v>
      </c>
      <c r="C12" s="68">
        <f>'12-Categorized Balances'!G23</f>
        <v>0</v>
      </c>
      <c r="D12" s="9">
        <f>'12-Categorized Balances'!G30</f>
        <v>0</v>
      </c>
      <c r="E12" s="9">
        <f>'12-Categorized Balances'!G37</f>
        <v>0</v>
      </c>
      <c r="F12" s="9">
        <f>'12-Categorized Balances'!G44</f>
        <v>0</v>
      </c>
      <c r="G12" s="9">
        <f>SUM(B12:F12)</f>
        <v>0</v>
      </c>
    </row>
    <row r="13" spans="1:8" x14ac:dyDescent="0.35">
      <c r="A13"/>
      <c r="B13"/>
      <c r="C13"/>
      <c r="D13"/>
      <c r="E13"/>
      <c r="F13"/>
      <c r="G13" s="39"/>
      <c r="H13" s="10"/>
    </row>
    <row r="14" spans="1:8" x14ac:dyDescent="0.35">
      <c r="A14"/>
      <c r="B14"/>
      <c r="C14"/>
      <c r="D14"/>
      <c r="E14"/>
      <c r="F14"/>
      <c r="G14" s="39"/>
      <c r="H14" s="10"/>
    </row>
    <row r="15" spans="1:8" x14ac:dyDescent="0.35">
      <c r="H15" s="10"/>
    </row>
    <row r="16" spans="1:8" x14ac:dyDescent="0.35">
      <c r="H16" s="10"/>
    </row>
    <row r="17" spans="8:8" x14ac:dyDescent="0.35">
      <c r="H17" s="10"/>
    </row>
    <row r="18" spans="8:8" x14ac:dyDescent="0.35">
      <c r="H18" s="10"/>
    </row>
    <row r="19" spans="8:8" x14ac:dyDescent="0.35">
      <c r="H19" s="10"/>
    </row>
    <row r="20" spans="8:8" x14ac:dyDescent="0.35">
      <c r="H20" s="10"/>
    </row>
    <row r="21" spans="8:8" x14ac:dyDescent="0.35">
      <c r="H21" s="10"/>
    </row>
    <row r="22" spans="8:8" x14ac:dyDescent="0.35">
      <c r="H22" s="10"/>
    </row>
    <row r="23" spans="8:8" x14ac:dyDescent="0.35">
      <c r="H23" s="10"/>
    </row>
    <row r="24" spans="8:8" x14ac:dyDescent="0.35">
      <c r="H24" s="10"/>
    </row>
    <row r="25" spans="8:8" x14ac:dyDescent="0.35">
      <c r="H25" s="10"/>
    </row>
    <row r="26" spans="8:8" x14ac:dyDescent="0.35">
      <c r="H26" s="10"/>
    </row>
    <row r="27" spans="8:8" x14ac:dyDescent="0.35">
      <c r="H27" s="10"/>
    </row>
    <row r="28" spans="8:8" x14ac:dyDescent="0.35">
      <c r="H28" s="10"/>
    </row>
    <row r="29" spans="8:8" x14ac:dyDescent="0.35">
      <c r="H29" s="10"/>
    </row>
    <row r="30" spans="8:8" x14ac:dyDescent="0.35">
      <c r="H30" s="10"/>
    </row>
    <row r="31" spans="8:8" x14ac:dyDescent="0.35">
      <c r="H31" s="10"/>
    </row>
    <row r="32" spans="8:8" x14ac:dyDescent="0.35">
      <c r="H32" s="10"/>
    </row>
    <row r="33" spans="8:8" x14ac:dyDescent="0.35">
      <c r="H33" s="10"/>
    </row>
    <row r="34" spans="8:8" x14ac:dyDescent="0.35">
      <c r="H34" s="10"/>
    </row>
    <row r="35" spans="8:8" x14ac:dyDescent="0.35">
      <c r="H35" s="10"/>
    </row>
    <row r="36" spans="8:8" x14ac:dyDescent="0.35">
      <c r="H36" s="10"/>
    </row>
    <row r="37" spans="8:8" x14ac:dyDescent="0.35">
      <c r="H37" s="10"/>
    </row>
    <row r="38" spans="8:8" x14ac:dyDescent="0.35">
      <c r="H38" s="10"/>
    </row>
    <row r="39" spans="8:8" x14ac:dyDescent="0.35">
      <c r="H39" s="10"/>
    </row>
    <row r="40" spans="8:8" x14ac:dyDescent="0.35">
      <c r="H40" s="10"/>
    </row>
    <row r="41" spans="8:8" x14ac:dyDescent="0.35">
      <c r="H41" s="10"/>
    </row>
    <row r="42" spans="8:8" x14ac:dyDescent="0.35">
      <c r="H42" s="10"/>
    </row>
    <row r="43" spans="8:8" x14ac:dyDescent="0.35">
      <c r="H43" s="10"/>
    </row>
    <row r="44" spans="8:8" x14ac:dyDescent="0.35">
      <c r="H44" s="10"/>
    </row>
    <row r="45" spans="8:8" x14ac:dyDescent="0.35">
      <c r="H45" s="10"/>
    </row>
    <row r="46" spans="8:8" x14ac:dyDescent="0.35">
      <c r="H46" s="10"/>
    </row>
    <row r="47" spans="8:8" x14ac:dyDescent="0.35">
      <c r="H47" s="10"/>
    </row>
    <row r="48" spans="8:8" x14ac:dyDescent="0.35">
      <c r="H48" s="10"/>
    </row>
    <row r="49" spans="8:8" x14ac:dyDescent="0.35">
      <c r="H49" s="10"/>
    </row>
    <row r="50" spans="8:8" x14ac:dyDescent="0.35">
      <c r="H50" s="10"/>
    </row>
    <row r="51" spans="8:8" x14ac:dyDescent="0.35">
      <c r="H51" s="10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="90" zoomScaleNormal="90" workbookViewId="0">
      <selection activeCell="G21" sqref="G21"/>
    </sheetView>
  </sheetViews>
  <sheetFormatPr defaultColWidth="13.453125" defaultRowHeight="13" x14ac:dyDescent="0.3"/>
  <cols>
    <col min="1" max="1" width="20" style="11" customWidth="1"/>
    <col min="2" max="4" width="13.453125" style="11" customWidth="1"/>
    <col min="5" max="5" width="13.54296875" style="11" customWidth="1"/>
    <col min="6" max="6" width="15.1796875" style="11" customWidth="1"/>
    <col min="7" max="7" width="15.453125" style="12" customWidth="1"/>
    <col min="8" max="8" width="18.453125" style="11" customWidth="1"/>
    <col min="9" max="9" width="9.1796875" style="105" customWidth="1"/>
    <col min="10" max="10" width="12.54296875" style="11" customWidth="1"/>
    <col min="11" max="252" width="9.1796875" style="11" customWidth="1"/>
    <col min="253" max="253" width="5.1796875" style="11" customWidth="1"/>
    <col min="254" max="254" width="17.1796875" style="11" customWidth="1"/>
    <col min="255" max="255" width="4.453125" style="11" customWidth="1"/>
    <col min="256" max="256" width="13.453125" style="11"/>
    <col min="257" max="257" width="20" style="11" customWidth="1"/>
    <col min="258" max="260" width="13.453125" style="11" customWidth="1"/>
    <col min="261" max="261" width="13.54296875" style="11" customWidth="1"/>
    <col min="262" max="262" width="15.1796875" style="11" customWidth="1"/>
    <col min="263" max="263" width="15.453125" style="11" customWidth="1"/>
    <col min="264" max="508" width="9.1796875" style="11" customWidth="1"/>
    <col min="509" max="509" width="5.1796875" style="11" customWidth="1"/>
    <col min="510" max="510" width="17.1796875" style="11" customWidth="1"/>
    <col min="511" max="511" width="4.453125" style="11" customWidth="1"/>
    <col min="512" max="512" width="13.453125" style="11"/>
    <col min="513" max="513" width="20" style="11" customWidth="1"/>
    <col min="514" max="516" width="13.453125" style="11" customWidth="1"/>
    <col min="517" max="517" width="13.54296875" style="11" customWidth="1"/>
    <col min="518" max="518" width="15.1796875" style="11" customWidth="1"/>
    <col min="519" max="519" width="15.453125" style="11" customWidth="1"/>
    <col min="520" max="764" width="9.1796875" style="11" customWidth="1"/>
    <col min="765" max="765" width="5.1796875" style="11" customWidth="1"/>
    <col min="766" max="766" width="17.1796875" style="11" customWidth="1"/>
    <col min="767" max="767" width="4.453125" style="11" customWidth="1"/>
    <col min="768" max="768" width="13.453125" style="11"/>
    <col min="769" max="769" width="20" style="11" customWidth="1"/>
    <col min="770" max="772" width="13.453125" style="11" customWidth="1"/>
    <col min="773" max="773" width="13.54296875" style="11" customWidth="1"/>
    <col min="774" max="774" width="15.1796875" style="11" customWidth="1"/>
    <col min="775" max="775" width="15.453125" style="11" customWidth="1"/>
    <col min="776" max="1020" width="9.1796875" style="11" customWidth="1"/>
    <col min="1021" max="1021" width="5.1796875" style="11" customWidth="1"/>
    <col min="1022" max="1022" width="17.1796875" style="11" customWidth="1"/>
    <col min="1023" max="1023" width="4.453125" style="11" customWidth="1"/>
    <col min="1024" max="1024" width="13.453125" style="11"/>
    <col min="1025" max="1025" width="20" style="11" customWidth="1"/>
    <col min="1026" max="1028" width="13.453125" style="11" customWidth="1"/>
    <col min="1029" max="1029" width="13.54296875" style="11" customWidth="1"/>
    <col min="1030" max="1030" width="15.1796875" style="11" customWidth="1"/>
    <col min="1031" max="1031" width="15.453125" style="11" customWidth="1"/>
    <col min="1032" max="1276" width="9.1796875" style="11" customWidth="1"/>
    <col min="1277" max="1277" width="5.1796875" style="11" customWidth="1"/>
    <col min="1278" max="1278" width="17.1796875" style="11" customWidth="1"/>
    <col min="1279" max="1279" width="4.453125" style="11" customWidth="1"/>
    <col min="1280" max="1280" width="13.453125" style="11"/>
    <col min="1281" max="1281" width="20" style="11" customWidth="1"/>
    <col min="1282" max="1284" width="13.453125" style="11" customWidth="1"/>
    <col min="1285" max="1285" width="13.54296875" style="11" customWidth="1"/>
    <col min="1286" max="1286" width="15.1796875" style="11" customWidth="1"/>
    <col min="1287" max="1287" width="15.453125" style="11" customWidth="1"/>
    <col min="1288" max="1532" width="9.1796875" style="11" customWidth="1"/>
    <col min="1533" max="1533" width="5.1796875" style="11" customWidth="1"/>
    <col min="1534" max="1534" width="17.1796875" style="11" customWidth="1"/>
    <col min="1535" max="1535" width="4.453125" style="11" customWidth="1"/>
    <col min="1536" max="1536" width="13.453125" style="11"/>
    <col min="1537" max="1537" width="20" style="11" customWidth="1"/>
    <col min="1538" max="1540" width="13.453125" style="11" customWidth="1"/>
    <col min="1541" max="1541" width="13.54296875" style="11" customWidth="1"/>
    <col min="1542" max="1542" width="15.1796875" style="11" customWidth="1"/>
    <col min="1543" max="1543" width="15.453125" style="11" customWidth="1"/>
    <col min="1544" max="1788" width="9.1796875" style="11" customWidth="1"/>
    <col min="1789" max="1789" width="5.1796875" style="11" customWidth="1"/>
    <col min="1790" max="1790" width="17.1796875" style="11" customWidth="1"/>
    <col min="1791" max="1791" width="4.453125" style="11" customWidth="1"/>
    <col min="1792" max="1792" width="13.453125" style="11"/>
    <col min="1793" max="1793" width="20" style="11" customWidth="1"/>
    <col min="1794" max="1796" width="13.453125" style="11" customWidth="1"/>
    <col min="1797" max="1797" width="13.54296875" style="11" customWidth="1"/>
    <col min="1798" max="1798" width="15.1796875" style="11" customWidth="1"/>
    <col min="1799" max="1799" width="15.453125" style="11" customWidth="1"/>
    <col min="1800" max="2044" width="9.1796875" style="11" customWidth="1"/>
    <col min="2045" max="2045" width="5.1796875" style="11" customWidth="1"/>
    <col min="2046" max="2046" width="17.1796875" style="11" customWidth="1"/>
    <col min="2047" max="2047" width="4.453125" style="11" customWidth="1"/>
    <col min="2048" max="2048" width="13.453125" style="11"/>
    <col min="2049" max="2049" width="20" style="11" customWidth="1"/>
    <col min="2050" max="2052" width="13.453125" style="11" customWidth="1"/>
    <col min="2053" max="2053" width="13.54296875" style="11" customWidth="1"/>
    <col min="2054" max="2054" width="15.1796875" style="11" customWidth="1"/>
    <col min="2055" max="2055" width="15.453125" style="11" customWidth="1"/>
    <col min="2056" max="2300" width="9.1796875" style="11" customWidth="1"/>
    <col min="2301" max="2301" width="5.1796875" style="11" customWidth="1"/>
    <col min="2302" max="2302" width="17.1796875" style="11" customWidth="1"/>
    <col min="2303" max="2303" width="4.453125" style="11" customWidth="1"/>
    <col min="2304" max="2304" width="13.453125" style="11"/>
    <col min="2305" max="2305" width="20" style="11" customWidth="1"/>
    <col min="2306" max="2308" width="13.453125" style="11" customWidth="1"/>
    <col min="2309" max="2309" width="13.54296875" style="11" customWidth="1"/>
    <col min="2310" max="2310" width="15.1796875" style="11" customWidth="1"/>
    <col min="2311" max="2311" width="15.453125" style="11" customWidth="1"/>
    <col min="2312" max="2556" width="9.1796875" style="11" customWidth="1"/>
    <col min="2557" max="2557" width="5.1796875" style="11" customWidth="1"/>
    <col min="2558" max="2558" width="17.1796875" style="11" customWidth="1"/>
    <col min="2559" max="2559" width="4.453125" style="11" customWidth="1"/>
    <col min="2560" max="2560" width="13.453125" style="11"/>
    <col min="2561" max="2561" width="20" style="11" customWidth="1"/>
    <col min="2562" max="2564" width="13.453125" style="11" customWidth="1"/>
    <col min="2565" max="2565" width="13.54296875" style="11" customWidth="1"/>
    <col min="2566" max="2566" width="15.1796875" style="11" customWidth="1"/>
    <col min="2567" max="2567" width="15.453125" style="11" customWidth="1"/>
    <col min="2568" max="2812" width="9.1796875" style="11" customWidth="1"/>
    <col min="2813" max="2813" width="5.1796875" style="11" customWidth="1"/>
    <col min="2814" max="2814" width="17.1796875" style="11" customWidth="1"/>
    <col min="2815" max="2815" width="4.453125" style="11" customWidth="1"/>
    <col min="2816" max="2816" width="13.453125" style="11"/>
    <col min="2817" max="2817" width="20" style="11" customWidth="1"/>
    <col min="2818" max="2820" width="13.453125" style="11" customWidth="1"/>
    <col min="2821" max="2821" width="13.54296875" style="11" customWidth="1"/>
    <col min="2822" max="2822" width="15.1796875" style="11" customWidth="1"/>
    <col min="2823" max="2823" width="15.453125" style="11" customWidth="1"/>
    <col min="2824" max="3068" width="9.1796875" style="11" customWidth="1"/>
    <col min="3069" max="3069" width="5.1796875" style="11" customWidth="1"/>
    <col min="3070" max="3070" width="17.1796875" style="11" customWidth="1"/>
    <col min="3071" max="3071" width="4.453125" style="11" customWidth="1"/>
    <col min="3072" max="3072" width="13.453125" style="11"/>
    <col min="3073" max="3073" width="20" style="11" customWidth="1"/>
    <col min="3074" max="3076" width="13.453125" style="11" customWidth="1"/>
    <col min="3077" max="3077" width="13.54296875" style="11" customWidth="1"/>
    <col min="3078" max="3078" width="15.1796875" style="11" customWidth="1"/>
    <col min="3079" max="3079" width="15.453125" style="11" customWidth="1"/>
    <col min="3080" max="3324" width="9.1796875" style="11" customWidth="1"/>
    <col min="3325" max="3325" width="5.1796875" style="11" customWidth="1"/>
    <col min="3326" max="3326" width="17.1796875" style="11" customWidth="1"/>
    <col min="3327" max="3327" width="4.453125" style="11" customWidth="1"/>
    <col min="3328" max="3328" width="13.453125" style="11"/>
    <col min="3329" max="3329" width="20" style="11" customWidth="1"/>
    <col min="3330" max="3332" width="13.453125" style="11" customWidth="1"/>
    <col min="3333" max="3333" width="13.54296875" style="11" customWidth="1"/>
    <col min="3334" max="3334" width="15.1796875" style="11" customWidth="1"/>
    <col min="3335" max="3335" width="15.453125" style="11" customWidth="1"/>
    <col min="3336" max="3580" width="9.1796875" style="11" customWidth="1"/>
    <col min="3581" max="3581" width="5.1796875" style="11" customWidth="1"/>
    <col min="3582" max="3582" width="17.1796875" style="11" customWidth="1"/>
    <col min="3583" max="3583" width="4.453125" style="11" customWidth="1"/>
    <col min="3584" max="3584" width="13.453125" style="11"/>
    <col min="3585" max="3585" width="20" style="11" customWidth="1"/>
    <col min="3586" max="3588" width="13.453125" style="11" customWidth="1"/>
    <col min="3589" max="3589" width="13.54296875" style="11" customWidth="1"/>
    <col min="3590" max="3590" width="15.1796875" style="11" customWidth="1"/>
    <col min="3591" max="3591" width="15.453125" style="11" customWidth="1"/>
    <col min="3592" max="3836" width="9.1796875" style="11" customWidth="1"/>
    <col min="3837" max="3837" width="5.1796875" style="11" customWidth="1"/>
    <col min="3838" max="3838" width="17.1796875" style="11" customWidth="1"/>
    <col min="3839" max="3839" width="4.453125" style="11" customWidth="1"/>
    <col min="3840" max="3840" width="13.453125" style="11"/>
    <col min="3841" max="3841" width="20" style="11" customWidth="1"/>
    <col min="3842" max="3844" width="13.453125" style="11" customWidth="1"/>
    <col min="3845" max="3845" width="13.54296875" style="11" customWidth="1"/>
    <col min="3846" max="3846" width="15.1796875" style="11" customWidth="1"/>
    <col min="3847" max="3847" width="15.453125" style="11" customWidth="1"/>
    <col min="3848" max="4092" width="9.1796875" style="11" customWidth="1"/>
    <col min="4093" max="4093" width="5.1796875" style="11" customWidth="1"/>
    <col min="4094" max="4094" width="17.1796875" style="11" customWidth="1"/>
    <col min="4095" max="4095" width="4.453125" style="11" customWidth="1"/>
    <col min="4096" max="4096" width="13.453125" style="11"/>
    <col min="4097" max="4097" width="20" style="11" customWidth="1"/>
    <col min="4098" max="4100" width="13.453125" style="11" customWidth="1"/>
    <col min="4101" max="4101" width="13.54296875" style="11" customWidth="1"/>
    <col min="4102" max="4102" width="15.1796875" style="11" customWidth="1"/>
    <col min="4103" max="4103" width="15.453125" style="11" customWidth="1"/>
    <col min="4104" max="4348" width="9.1796875" style="11" customWidth="1"/>
    <col min="4349" max="4349" width="5.1796875" style="11" customWidth="1"/>
    <col min="4350" max="4350" width="17.1796875" style="11" customWidth="1"/>
    <col min="4351" max="4351" width="4.453125" style="11" customWidth="1"/>
    <col min="4352" max="4352" width="13.453125" style="11"/>
    <col min="4353" max="4353" width="20" style="11" customWidth="1"/>
    <col min="4354" max="4356" width="13.453125" style="11" customWidth="1"/>
    <col min="4357" max="4357" width="13.54296875" style="11" customWidth="1"/>
    <col min="4358" max="4358" width="15.1796875" style="11" customWidth="1"/>
    <col min="4359" max="4359" width="15.453125" style="11" customWidth="1"/>
    <col min="4360" max="4604" width="9.1796875" style="11" customWidth="1"/>
    <col min="4605" max="4605" width="5.1796875" style="11" customWidth="1"/>
    <col min="4606" max="4606" width="17.1796875" style="11" customWidth="1"/>
    <col min="4607" max="4607" width="4.453125" style="11" customWidth="1"/>
    <col min="4608" max="4608" width="13.453125" style="11"/>
    <col min="4609" max="4609" width="20" style="11" customWidth="1"/>
    <col min="4610" max="4612" width="13.453125" style="11" customWidth="1"/>
    <col min="4613" max="4613" width="13.54296875" style="11" customWidth="1"/>
    <col min="4614" max="4614" width="15.1796875" style="11" customWidth="1"/>
    <col min="4615" max="4615" width="15.453125" style="11" customWidth="1"/>
    <col min="4616" max="4860" width="9.1796875" style="11" customWidth="1"/>
    <col min="4861" max="4861" width="5.1796875" style="11" customWidth="1"/>
    <col min="4862" max="4862" width="17.1796875" style="11" customWidth="1"/>
    <col min="4863" max="4863" width="4.453125" style="11" customWidth="1"/>
    <col min="4864" max="4864" width="13.453125" style="11"/>
    <col min="4865" max="4865" width="20" style="11" customWidth="1"/>
    <col min="4866" max="4868" width="13.453125" style="11" customWidth="1"/>
    <col min="4869" max="4869" width="13.54296875" style="11" customWidth="1"/>
    <col min="4870" max="4870" width="15.1796875" style="11" customWidth="1"/>
    <col min="4871" max="4871" width="15.453125" style="11" customWidth="1"/>
    <col min="4872" max="5116" width="9.1796875" style="11" customWidth="1"/>
    <col min="5117" max="5117" width="5.1796875" style="11" customWidth="1"/>
    <col min="5118" max="5118" width="17.1796875" style="11" customWidth="1"/>
    <col min="5119" max="5119" width="4.453125" style="11" customWidth="1"/>
    <col min="5120" max="5120" width="13.453125" style="11"/>
    <col min="5121" max="5121" width="20" style="11" customWidth="1"/>
    <col min="5122" max="5124" width="13.453125" style="11" customWidth="1"/>
    <col min="5125" max="5125" width="13.54296875" style="11" customWidth="1"/>
    <col min="5126" max="5126" width="15.1796875" style="11" customWidth="1"/>
    <col min="5127" max="5127" width="15.453125" style="11" customWidth="1"/>
    <col min="5128" max="5372" width="9.1796875" style="11" customWidth="1"/>
    <col min="5373" max="5373" width="5.1796875" style="11" customWidth="1"/>
    <col min="5374" max="5374" width="17.1796875" style="11" customWidth="1"/>
    <col min="5375" max="5375" width="4.453125" style="11" customWidth="1"/>
    <col min="5376" max="5376" width="13.453125" style="11"/>
    <col min="5377" max="5377" width="20" style="11" customWidth="1"/>
    <col min="5378" max="5380" width="13.453125" style="11" customWidth="1"/>
    <col min="5381" max="5381" width="13.54296875" style="11" customWidth="1"/>
    <col min="5382" max="5382" width="15.1796875" style="11" customWidth="1"/>
    <col min="5383" max="5383" width="15.453125" style="11" customWidth="1"/>
    <col min="5384" max="5628" width="9.1796875" style="11" customWidth="1"/>
    <col min="5629" max="5629" width="5.1796875" style="11" customWidth="1"/>
    <col min="5630" max="5630" width="17.1796875" style="11" customWidth="1"/>
    <col min="5631" max="5631" width="4.453125" style="11" customWidth="1"/>
    <col min="5632" max="5632" width="13.453125" style="11"/>
    <col min="5633" max="5633" width="20" style="11" customWidth="1"/>
    <col min="5634" max="5636" width="13.453125" style="11" customWidth="1"/>
    <col min="5637" max="5637" width="13.54296875" style="11" customWidth="1"/>
    <col min="5638" max="5638" width="15.1796875" style="11" customWidth="1"/>
    <col min="5639" max="5639" width="15.453125" style="11" customWidth="1"/>
    <col min="5640" max="5884" width="9.1796875" style="11" customWidth="1"/>
    <col min="5885" max="5885" width="5.1796875" style="11" customWidth="1"/>
    <col min="5886" max="5886" width="17.1796875" style="11" customWidth="1"/>
    <col min="5887" max="5887" width="4.453125" style="11" customWidth="1"/>
    <col min="5888" max="5888" width="13.453125" style="11"/>
    <col min="5889" max="5889" width="20" style="11" customWidth="1"/>
    <col min="5890" max="5892" width="13.453125" style="11" customWidth="1"/>
    <col min="5893" max="5893" width="13.54296875" style="11" customWidth="1"/>
    <col min="5894" max="5894" width="15.1796875" style="11" customWidth="1"/>
    <col min="5895" max="5895" width="15.453125" style="11" customWidth="1"/>
    <col min="5896" max="6140" width="9.1796875" style="11" customWidth="1"/>
    <col min="6141" max="6141" width="5.1796875" style="11" customWidth="1"/>
    <col min="6142" max="6142" width="17.1796875" style="11" customWidth="1"/>
    <col min="6143" max="6143" width="4.453125" style="11" customWidth="1"/>
    <col min="6144" max="6144" width="13.453125" style="11"/>
    <col min="6145" max="6145" width="20" style="11" customWidth="1"/>
    <col min="6146" max="6148" width="13.453125" style="11" customWidth="1"/>
    <col min="6149" max="6149" width="13.54296875" style="11" customWidth="1"/>
    <col min="6150" max="6150" width="15.1796875" style="11" customWidth="1"/>
    <col min="6151" max="6151" width="15.453125" style="11" customWidth="1"/>
    <col min="6152" max="6396" width="9.1796875" style="11" customWidth="1"/>
    <col min="6397" max="6397" width="5.1796875" style="11" customWidth="1"/>
    <col min="6398" max="6398" width="17.1796875" style="11" customWidth="1"/>
    <col min="6399" max="6399" width="4.453125" style="11" customWidth="1"/>
    <col min="6400" max="6400" width="13.453125" style="11"/>
    <col min="6401" max="6401" width="20" style="11" customWidth="1"/>
    <col min="6402" max="6404" width="13.453125" style="11" customWidth="1"/>
    <col min="6405" max="6405" width="13.54296875" style="11" customWidth="1"/>
    <col min="6406" max="6406" width="15.1796875" style="11" customWidth="1"/>
    <col min="6407" max="6407" width="15.453125" style="11" customWidth="1"/>
    <col min="6408" max="6652" width="9.1796875" style="11" customWidth="1"/>
    <col min="6653" max="6653" width="5.1796875" style="11" customWidth="1"/>
    <col min="6654" max="6654" width="17.1796875" style="11" customWidth="1"/>
    <col min="6655" max="6655" width="4.453125" style="11" customWidth="1"/>
    <col min="6656" max="6656" width="13.453125" style="11"/>
    <col min="6657" max="6657" width="20" style="11" customWidth="1"/>
    <col min="6658" max="6660" width="13.453125" style="11" customWidth="1"/>
    <col min="6661" max="6661" width="13.54296875" style="11" customWidth="1"/>
    <col min="6662" max="6662" width="15.1796875" style="11" customWidth="1"/>
    <col min="6663" max="6663" width="15.453125" style="11" customWidth="1"/>
    <col min="6664" max="6908" width="9.1796875" style="11" customWidth="1"/>
    <col min="6909" max="6909" width="5.1796875" style="11" customWidth="1"/>
    <col min="6910" max="6910" width="17.1796875" style="11" customWidth="1"/>
    <col min="6911" max="6911" width="4.453125" style="11" customWidth="1"/>
    <col min="6912" max="6912" width="13.453125" style="11"/>
    <col min="6913" max="6913" width="20" style="11" customWidth="1"/>
    <col min="6914" max="6916" width="13.453125" style="11" customWidth="1"/>
    <col min="6917" max="6917" width="13.54296875" style="11" customWidth="1"/>
    <col min="6918" max="6918" width="15.1796875" style="11" customWidth="1"/>
    <col min="6919" max="6919" width="15.453125" style="11" customWidth="1"/>
    <col min="6920" max="7164" width="9.1796875" style="11" customWidth="1"/>
    <col min="7165" max="7165" width="5.1796875" style="11" customWidth="1"/>
    <col min="7166" max="7166" width="17.1796875" style="11" customWidth="1"/>
    <col min="7167" max="7167" width="4.453125" style="11" customWidth="1"/>
    <col min="7168" max="7168" width="13.453125" style="11"/>
    <col min="7169" max="7169" width="20" style="11" customWidth="1"/>
    <col min="7170" max="7172" width="13.453125" style="11" customWidth="1"/>
    <col min="7173" max="7173" width="13.54296875" style="11" customWidth="1"/>
    <col min="7174" max="7174" width="15.1796875" style="11" customWidth="1"/>
    <col min="7175" max="7175" width="15.453125" style="11" customWidth="1"/>
    <col min="7176" max="7420" width="9.1796875" style="11" customWidth="1"/>
    <col min="7421" max="7421" width="5.1796875" style="11" customWidth="1"/>
    <col min="7422" max="7422" width="17.1796875" style="11" customWidth="1"/>
    <col min="7423" max="7423" width="4.453125" style="11" customWidth="1"/>
    <col min="7424" max="7424" width="13.453125" style="11"/>
    <col min="7425" max="7425" width="20" style="11" customWidth="1"/>
    <col min="7426" max="7428" width="13.453125" style="11" customWidth="1"/>
    <col min="7429" max="7429" width="13.54296875" style="11" customWidth="1"/>
    <col min="7430" max="7430" width="15.1796875" style="11" customWidth="1"/>
    <col min="7431" max="7431" width="15.453125" style="11" customWidth="1"/>
    <col min="7432" max="7676" width="9.1796875" style="11" customWidth="1"/>
    <col min="7677" max="7677" width="5.1796875" style="11" customWidth="1"/>
    <col min="7678" max="7678" width="17.1796875" style="11" customWidth="1"/>
    <col min="7679" max="7679" width="4.453125" style="11" customWidth="1"/>
    <col min="7680" max="7680" width="13.453125" style="11"/>
    <col min="7681" max="7681" width="20" style="11" customWidth="1"/>
    <col min="7682" max="7684" width="13.453125" style="11" customWidth="1"/>
    <col min="7685" max="7685" width="13.54296875" style="11" customWidth="1"/>
    <col min="7686" max="7686" width="15.1796875" style="11" customWidth="1"/>
    <col min="7687" max="7687" width="15.453125" style="11" customWidth="1"/>
    <col min="7688" max="7932" width="9.1796875" style="11" customWidth="1"/>
    <col min="7933" max="7933" width="5.1796875" style="11" customWidth="1"/>
    <col min="7934" max="7934" width="17.1796875" style="11" customWidth="1"/>
    <col min="7935" max="7935" width="4.453125" style="11" customWidth="1"/>
    <col min="7936" max="7936" width="13.453125" style="11"/>
    <col min="7937" max="7937" width="20" style="11" customWidth="1"/>
    <col min="7938" max="7940" width="13.453125" style="11" customWidth="1"/>
    <col min="7941" max="7941" width="13.54296875" style="11" customWidth="1"/>
    <col min="7942" max="7942" width="15.1796875" style="11" customWidth="1"/>
    <col min="7943" max="7943" width="15.453125" style="11" customWidth="1"/>
    <col min="7944" max="8188" width="9.1796875" style="11" customWidth="1"/>
    <col min="8189" max="8189" width="5.1796875" style="11" customWidth="1"/>
    <col min="8190" max="8190" width="17.1796875" style="11" customWidth="1"/>
    <col min="8191" max="8191" width="4.453125" style="11" customWidth="1"/>
    <col min="8192" max="8192" width="13.453125" style="11"/>
    <col min="8193" max="8193" width="20" style="11" customWidth="1"/>
    <col min="8194" max="8196" width="13.453125" style="11" customWidth="1"/>
    <col min="8197" max="8197" width="13.54296875" style="11" customWidth="1"/>
    <col min="8198" max="8198" width="15.1796875" style="11" customWidth="1"/>
    <col min="8199" max="8199" width="15.453125" style="11" customWidth="1"/>
    <col min="8200" max="8444" width="9.1796875" style="11" customWidth="1"/>
    <col min="8445" max="8445" width="5.1796875" style="11" customWidth="1"/>
    <col min="8446" max="8446" width="17.1796875" style="11" customWidth="1"/>
    <col min="8447" max="8447" width="4.453125" style="11" customWidth="1"/>
    <col min="8448" max="8448" width="13.453125" style="11"/>
    <col min="8449" max="8449" width="20" style="11" customWidth="1"/>
    <col min="8450" max="8452" width="13.453125" style="11" customWidth="1"/>
    <col min="8453" max="8453" width="13.54296875" style="11" customWidth="1"/>
    <col min="8454" max="8454" width="15.1796875" style="11" customWidth="1"/>
    <col min="8455" max="8455" width="15.453125" style="11" customWidth="1"/>
    <col min="8456" max="8700" width="9.1796875" style="11" customWidth="1"/>
    <col min="8701" max="8701" width="5.1796875" style="11" customWidth="1"/>
    <col min="8702" max="8702" width="17.1796875" style="11" customWidth="1"/>
    <col min="8703" max="8703" width="4.453125" style="11" customWidth="1"/>
    <col min="8704" max="8704" width="13.453125" style="11"/>
    <col min="8705" max="8705" width="20" style="11" customWidth="1"/>
    <col min="8706" max="8708" width="13.453125" style="11" customWidth="1"/>
    <col min="8709" max="8709" width="13.54296875" style="11" customWidth="1"/>
    <col min="8710" max="8710" width="15.1796875" style="11" customWidth="1"/>
    <col min="8711" max="8711" width="15.453125" style="11" customWidth="1"/>
    <col min="8712" max="8956" width="9.1796875" style="11" customWidth="1"/>
    <col min="8957" max="8957" width="5.1796875" style="11" customWidth="1"/>
    <col min="8958" max="8958" width="17.1796875" style="11" customWidth="1"/>
    <col min="8959" max="8959" width="4.453125" style="11" customWidth="1"/>
    <col min="8960" max="8960" width="13.453125" style="11"/>
    <col min="8961" max="8961" width="20" style="11" customWidth="1"/>
    <col min="8962" max="8964" width="13.453125" style="11" customWidth="1"/>
    <col min="8965" max="8965" width="13.54296875" style="11" customWidth="1"/>
    <col min="8966" max="8966" width="15.1796875" style="11" customWidth="1"/>
    <col min="8967" max="8967" width="15.453125" style="11" customWidth="1"/>
    <col min="8968" max="9212" width="9.1796875" style="11" customWidth="1"/>
    <col min="9213" max="9213" width="5.1796875" style="11" customWidth="1"/>
    <col min="9214" max="9214" width="17.1796875" style="11" customWidth="1"/>
    <col min="9215" max="9215" width="4.453125" style="11" customWidth="1"/>
    <col min="9216" max="9216" width="13.453125" style="11"/>
    <col min="9217" max="9217" width="20" style="11" customWidth="1"/>
    <col min="9218" max="9220" width="13.453125" style="11" customWidth="1"/>
    <col min="9221" max="9221" width="13.54296875" style="11" customWidth="1"/>
    <col min="9222" max="9222" width="15.1796875" style="11" customWidth="1"/>
    <col min="9223" max="9223" width="15.453125" style="11" customWidth="1"/>
    <col min="9224" max="9468" width="9.1796875" style="11" customWidth="1"/>
    <col min="9469" max="9469" width="5.1796875" style="11" customWidth="1"/>
    <col min="9470" max="9470" width="17.1796875" style="11" customWidth="1"/>
    <col min="9471" max="9471" width="4.453125" style="11" customWidth="1"/>
    <col min="9472" max="9472" width="13.453125" style="11"/>
    <col min="9473" max="9473" width="20" style="11" customWidth="1"/>
    <col min="9474" max="9476" width="13.453125" style="11" customWidth="1"/>
    <col min="9477" max="9477" width="13.54296875" style="11" customWidth="1"/>
    <col min="9478" max="9478" width="15.1796875" style="11" customWidth="1"/>
    <col min="9479" max="9479" width="15.453125" style="11" customWidth="1"/>
    <col min="9480" max="9724" width="9.1796875" style="11" customWidth="1"/>
    <col min="9725" max="9725" width="5.1796875" style="11" customWidth="1"/>
    <col min="9726" max="9726" width="17.1796875" style="11" customWidth="1"/>
    <col min="9727" max="9727" width="4.453125" style="11" customWidth="1"/>
    <col min="9728" max="9728" width="13.453125" style="11"/>
    <col min="9729" max="9729" width="20" style="11" customWidth="1"/>
    <col min="9730" max="9732" width="13.453125" style="11" customWidth="1"/>
    <col min="9733" max="9733" width="13.54296875" style="11" customWidth="1"/>
    <col min="9734" max="9734" width="15.1796875" style="11" customWidth="1"/>
    <col min="9735" max="9735" width="15.453125" style="11" customWidth="1"/>
    <col min="9736" max="9980" width="9.1796875" style="11" customWidth="1"/>
    <col min="9981" max="9981" width="5.1796875" style="11" customWidth="1"/>
    <col min="9982" max="9982" width="17.1796875" style="11" customWidth="1"/>
    <col min="9983" max="9983" width="4.453125" style="11" customWidth="1"/>
    <col min="9984" max="9984" width="13.453125" style="11"/>
    <col min="9985" max="9985" width="20" style="11" customWidth="1"/>
    <col min="9986" max="9988" width="13.453125" style="11" customWidth="1"/>
    <col min="9989" max="9989" width="13.54296875" style="11" customWidth="1"/>
    <col min="9990" max="9990" width="15.1796875" style="11" customWidth="1"/>
    <col min="9991" max="9991" width="15.453125" style="11" customWidth="1"/>
    <col min="9992" max="10236" width="9.1796875" style="11" customWidth="1"/>
    <col min="10237" max="10237" width="5.1796875" style="11" customWidth="1"/>
    <col min="10238" max="10238" width="17.1796875" style="11" customWidth="1"/>
    <col min="10239" max="10239" width="4.453125" style="11" customWidth="1"/>
    <col min="10240" max="10240" width="13.453125" style="11"/>
    <col min="10241" max="10241" width="20" style="11" customWidth="1"/>
    <col min="10242" max="10244" width="13.453125" style="11" customWidth="1"/>
    <col min="10245" max="10245" width="13.54296875" style="11" customWidth="1"/>
    <col min="10246" max="10246" width="15.1796875" style="11" customWidth="1"/>
    <col min="10247" max="10247" width="15.453125" style="11" customWidth="1"/>
    <col min="10248" max="10492" width="9.1796875" style="11" customWidth="1"/>
    <col min="10493" max="10493" width="5.1796875" style="11" customWidth="1"/>
    <col min="10494" max="10494" width="17.1796875" style="11" customWidth="1"/>
    <col min="10495" max="10495" width="4.453125" style="11" customWidth="1"/>
    <col min="10496" max="10496" width="13.453125" style="11"/>
    <col min="10497" max="10497" width="20" style="11" customWidth="1"/>
    <col min="10498" max="10500" width="13.453125" style="11" customWidth="1"/>
    <col min="10501" max="10501" width="13.54296875" style="11" customWidth="1"/>
    <col min="10502" max="10502" width="15.1796875" style="11" customWidth="1"/>
    <col min="10503" max="10503" width="15.453125" style="11" customWidth="1"/>
    <col min="10504" max="10748" width="9.1796875" style="11" customWidth="1"/>
    <col min="10749" max="10749" width="5.1796875" style="11" customWidth="1"/>
    <col min="10750" max="10750" width="17.1796875" style="11" customWidth="1"/>
    <col min="10751" max="10751" width="4.453125" style="11" customWidth="1"/>
    <col min="10752" max="10752" width="13.453125" style="11"/>
    <col min="10753" max="10753" width="20" style="11" customWidth="1"/>
    <col min="10754" max="10756" width="13.453125" style="11" customWidth="1"/>
    <col min="10757" max="10757" width="13.54296875" style="11" customWidth="1"/>
    <col min="10758" max="10758" width="15.1796875" style="11" customWidth="1"/>
    <col min="10759" max="10759" width="15.453125" style="11" customWidth="1"/>
    <col min="10760" max="11004" width="9.1796875" style="11" customWidth="1"/>
    <col min="11005" max="11005" width="5.1796875" style="11" customWidth="1"/>
    <col min="11006" max="11006" width="17.1796875" style="11" customWidth="1"/>
    <col min="11007" max="11007" width="4.453125" style="11" customWidth="1"/>
    <col min="11008" max="11008" width="13.453125" style="11"/>
    <col min="11009" max="11009" width="20" style="11" customWidth="1"/>
    <col min="11010" max="11012" width="13.453125" style="11" customWidth="1"/>
    <col min="11013" max="11013" width="13.54296875" style="11" customWidth="1"/>
    <col min="11014" max="11014" width="15.1796875" style="11" customWidth="1"/>
    <col min="11015" max="11015" width="15.453125" style="11" customWidth="1"/>
    <col min="11016" max="11260" width="9.1796875" style="11" customWidth="1"/>
    <col min="11261" max="11261" width="5.1796875" style="11" customWidth="1"/>
    <col min="11262" max="11262" width="17.1796875" style="11" customWidth="1"/>
    <col min="11263" max="11263" width="4.453125" style="11" customWidth="1"/>
    <col min="11264" max="11264" width="13.453125" style="11"/>
    <col min="11265" max="11265" width="20" style="11" customWidth="1"/>
    <col min="11266" max="11268" width="13.453125" style="11" customWidth="1"/>
    <col min="11269" max="11269" width="13.54296875" style="11" customWidth="1"/>
    <col min="11270" max="11270" width="15.1796875" style="11" customWidth="1"/>
    <col min="11271" max="11271" width="15.453125" style="11" customWidth="1"/>
    <col min="11272" max="11516" width="9.1796875" style="11" customWidth="1"/>
    <col min="11517" max="11517" width="5.1796875" style="11" customWidth="1"/>
    <col min="11518" max="11518" width="17.1796875" style="11" customWidth="1"/>
    <col min="11519" max="11519" width="4.453125" style="11" customWidth="1"/>
    <col min="11520" max="11520" width="13.453125" style="11"/>
    <col min="11521" max="11521" width="20" style="11" customWidth="1"/>
    <col min="11522" max="11524" width="13.453125" style="11" customWidth="1"/>
    <col min="11525" max="11525" width="13.54296875" style="11" customWidth="1"/>
    <col min="11526" max="11526" width="15.1796875" style="11" customWidth="1"/>
    <col min="11527" max="11527" width="15.453125" style="11" customWidth="1"/>
    <col min="11528" max="11772" width="9.1796875" style="11" customWidth="1"/>
    <col min="11773" max="11773" width="5.1796875" style="11" customWidth="1"/>
    <col min="11774" max="11774" width="17.1796875" style="11" customWidth="1"/>
    <col min="11775" max="11775" width="4.453125" style="11" customWidth="1"/>
    <col min="11776" max="11776" width="13.453125" style="11"/>
    <col min="11777" max="11777" width="20" style="11" customWidth="1"/>
    <col min="11778" max="11780" width="13.453125" style="11" customWidth="1"/>
    <col min="11781" max="11781" width="13.54296875" style="11" customWidth="1"/>
    <col min="11782" max="11782" width="15.1796875" style="11" customWidth="1"/>
    <col min="11783" max="11783" width="15.453125" style="11" customWidth="1"/>
    <col min="11784" max="12028" width="9.1796875" style="11" customWidth="1"/>
    <col min="12029" max="12029" width="5.1796875" style="11" customWidth="1"/>
    <col min="12030" max="12030" width="17.1796875" style="11" customWidth="1"/>
    <col min="12031" max="12031" width="4.453125" style="11" customWidth="1"/>
    <col min="12032" max="12032" width="13.453125" style="11"/>
    <col min="12033" max="12033" width="20" style="11" customWidth="1"/>
    <col min="12034" max="12036" width="13.453125" style="11" customWidth="1"/>
    <col min="12037" max="12037" width="13.54296875" style="11" customWidth="1"/>
    <col min="12038" max="12038" width="15.1796875" style="11" customWidth="1"/>
    <col min="12039" max="12039" width="15.453125" style="11" customWidth="1"/>
    <col min="12040" max="12284" width="9.1796875" style="11" customWidth="1"/>
    <col min="12285" max="12285" width="5.1796875" style="11" customWidth="1"/>
    <col min="12286" max="12286" width="17.1796875" style="11" customWidth="1"/>
    <col min="12287" max="12287" width="4.453125" style="11" customWidth="1"/>
    <col min="12288" max="12288" width="13.453125" style="11"/>
    <col min="12289" max="12289" width="20" style="11" customWidth="1"/>
    <col min="12290" max="12292" width="13.453125" style="11" customWidth="1"/>
    <col min="12293" max="12293" width="13.54296875" style="11" customWidth="1"/>
    <col min="12294" max="12294" width="15.1796875" style="11" customWidth="1"/>
    <col min="12295" max="12295" width="15.453125" style="11" customWidth="1"/>
    <col min="12296" max="12540" width="9.1796875" style="11" customWidth="1"/>
    <col min="12541" max="12541" width="5.1796875" style="11" customWidth="1"/>
    <col min="12542" max="12542" width="17.1796875" style="11" customWidth="1"/>
    <col min="12543" max="12543" width="4.453125" style="11" customWidth="1"/>
    <col min="12544" max="12544" width="13.453125" style="11"/>
    <col min="12545" max="12545" width="20" style="11" customWidth="1"/>
    <col min="12546" max="12548" width="13.453125" style="11" customWidth="1"/>
    <col min="12549" max="12549" width="13.54296875" style="11" customWidth="1"/>
    <col min="12550" max="12550" width="15.1796875" style="11" customWidth="1"/>
    <col min="12551" max="12551" width="15.453125" style="11" customWidth="1"/>
    <col min="12552" max="12796" width="9.1796875" style="11" customWidth="1"/>
    <col min="12797" max="12797" width="5.1796875" style="11" customWidth="1"/>
    <col min="12798" max="12798" width="17.1796875" style="11" customWidth="1"/>
    <col min="12799" max="12799" width="4.453125" style="11" customWidth="1"/>
    <col min="12800" max="12800" width="13.453125" style="11"/>
    <col min="12801" max="12801" width="20" style="11" customWidth="1"/>
    <col min="12802" max="12804" width="13.453125" style="11" customWidth="1"/>
    <col min="12805" max="12805" width="13.54296875" style="11" customWidth="1"/>
    <col min="12806" max="12806" width="15.1796875" style="11" customWidth="1"/>
    <col min="12807" max="12807" width="15.453125" style="11" customWidth="1"/>
    <col min="12808" max="13052" width="9.1796875" style="11" customWidth="1"/>
    <col min="13053" max="13053" width="5.1796875" style="11" customWidth="1"/>
    <col min="13054" max="13054" width="17.1796875" style="11" customWidth="1"/>
    <col min="13055" max="13055" width="4.453125" style="11" customWidth="1"/>
    <col min="13056" max="13056" width="13.453125" style="11"/>
    <col min="13057" max="13057" width="20" style="11" customWidth="1"/>
    <col min="13058" max="13060" width="13.453125" style="11" customWidth="1"/>
    <col min="13061" max="13061" width="13.54296875" style="11" customWidth="1"/>
    <col min="13062" max="13062" width="15.1796875" style="11" customWidth="1"/>
    <col min="13063" max="13063" width="15.453125" style="11" customWidth="1"/>
    <col min="13064" max="13308" width="9.1796875" style="11" customWidth="1"/>
    <col min="13309" max="13309" width="5.1796875" style="11" customWidth="1"/>
    <col min="13310" max="13310" width="17.1796875" style="11" customWidth="1"/>
    <col min="13311" max="13311" width="4.453125" style="11" customWidth="1"/>
    <col min="13312" max="13312" width="13.453125" style="11"/>
    <col min="13313" max="13313" width="20" style="11" customWidth="1"/>
    <col min="13314" max="13316" width="13.453125" style="11" customWidth="1"/>
    <col min="13317" max="13317" width="13.54296875" style="11" customWidth="1"/>
    <col min="13318" max="13318" width="15.1796875" style="11" customWidth="1"/>
    <col min="13319" max="13319" width="15.453125" style="11" customWidth="1"/>
    <col min="13320" max="13564" width="9.1796875" style="11" customWidth="1"/>
    <col min="13565" max="13565" width="5.1796875" style="11" customWidth="1"/>
    <col min="13566" max="13566" width="17.1796875" style="11" customWidth="1"/>
    <col min="13567" max="13567" width="4.453125" style="11" customWidth="1"/>
    <col min="13568" max="13568" width="13.453125" style="11"/>
    <col min="13569" max="13569" width="20" style="11" customWidth="1"/>
    <col min="13570" max="13572" width="13.453125" style="11" customWidth="1"/>
    <col min="13573" max="13573" width="13.54296875" style="11" customWidth="1"/>
    <col min="13574" max="13574" width="15.1796875" style="11" customWidth="1"/>
    <col min="13575" max="13575" width="15.453125" style="11" customWidth="1"/>
    <col min="13576" max="13820" width="9.1796875" style="11" customWidth="1"/>
    <col min="13821" max="13821" width="5.1796875" style="11" customWidth="1"/>
    <col min="13822" max="13822" width="17.1796875" style="11" customWidth="1"/>
    <col min="13823" max="13823" width="4.453125" style="11" customWidth="1"/>
    <col min="13824" max="13824" width="13.453125" style="11"/>
    <col min="13825" max="13825" width="20" style="11" customWidth="1"/>
    <col min="13826" max="13828" width="13.453125" style="11" customWidth="1"/>
    <col min="13829" max="13829" width="13.54296875" style="11" customWidth="1"/>
    <col min="13830" max="13830" width="15.1796875" style="11" customWidth="1"/>
    <col min="13831" max="13831" width="15.453125" style="11" customWidth="1"/>
    <col min="13832" max="14076" width="9.1796875" style="11" customWidth="1"/>
    <col min="14077" max="14077" width="5.1796875" style="11" customWidth="1"/>
    <col min="14078" max="14078" width="17.1796875" style="11" customWidth="1"/>
    <col min="14079" max="14079" width="4.453125" style="11" customWidth="1"/>
    <col min="14080" max="14080" width="13.453125" style="11"/>
    <col min="14081" max="14081" width="20" style="11" customWidth="1"/>
    <col min="14082" max="14084" width="13.453125" style="11" customWidth="1"/>
    <col min="14085" max="14085" width="13.54296875" style="11" customWidth="1"/>
    <col min="14086" max="14086" width="15.1796875" style="11" customWidth="1"/>
    <col min="14087" max="14087" width="15.453125" style="11" customWidth="1"/>
    <col min="14088" max="14332" width="9.1796875" style="11" customWidth="1"/>
    <col min="14333" max="14333" width="5.1796875" style="11" customWidth="1"/>
    <col min="14334" max="14334" width="17.1796875" style="11" customWidth="1"/>
    <col min="14335" max="14335" width="4.453125" style="11" customWidth="1"/>
    <col min="14336" max="14336" width="13.453125" style="11"/>
    <col min="14337" max="14337" width="20" style="11" customWidth="1"/>
    <col min="14338" max="14340" width="13.453125" style="11" customWidth="1"/>
    <col min="14341" max="14341" width="13.54296875" style="11" customWidth="1"/>
    <col min="14342" max="14342" width="15.1796875" style="11" customWidth="1"/>
    <col min="14343" max="14343" width="15.453125" style="11" customWidth="1"/>
    <col min="14344" max="14588" width="9.1796875" style="11" customWidth="1"/>
    <col min="14589" max="14589" width="5.1796875" style="11" customWidth="1"/>
    <col min="14590" max="14590" width="17.1796875" style="11" customWidth="1"/>
    <col min="14591" max="14591" width="4.453125" style="11" customWidth="1"/>
    <col min="14592" max="14592" width="13.453125" style="11"/>
    <col min="14593" max="14593" width="20" style="11" customWidth="1"/>
    <col min="14594" max="14596" width="13.453125" style="11" customWidth="1"/>
    <col min="14597" max="14597" width="13.54296875" style="11" customWidth="1"/>
    <col min="14598" max="14598" width="15.1796875" style="11" customWidth="1"/>
    <col min="14599" max="14599" width="15.453125" style="11" customWidth="1"/>
    <col min="14600" max="14844" width="9.1796875" style="11" customWidth="1"/>
    <col min="14845" max="14845" width="5.1796875" style="11" customWidth="1"/>
    <col min="14846" max="14846" width="17.1796875" style="11" customWidth="1"/>
    <col min="14847" max="14847" width="4.453125" style="11" customWidth="1"/>
    <col min="14848" max="14848" width="13.453125" style="11"/>
    <col min="14849" max="14849" width="20" style="11" customWidth="1"/>
    <col min="14850" max="14852" width="13.453125" style="11" customWidth="1"/>
    <col min="14853" max="14853" width="13.54296875" style="11" customWidth="1"/>
    <col min="14854" max="14854" width="15.1796875" style="11" customWidth="1"/>
    <col min="14855" max="14855" width="15.453125" style="11" customWidth="1"/>
    <col min="14856" max="15100" width="9.1796875" style="11" customWidth="1"/>
    <col min="15101" max="15101" width="5.1796875" style="11" customWidth="1"/>
    <col min="15102" max="15102" width="17.1796875" style="11" customWidth="1"/>
    <col min="15103" max="15103" width="4.453125" style="11" customWidth="1"/>
    <col min="15104" max="15104" width="13.453125" style="11"/>
    <col min="15105" max="15105" width="20" style="11" customWidth="1"/>
    <col min="15106" max="15108" width="13.453125" style="11" customWidth="1"/>
    <col min="15109" max="15109" width="13.54296875" style="11" customWidth="1"/>
    <col min="15110" max="15110" width="15.1796875" style="11" customWidth="1"/>
    <col min="15111" max="15111" width="15.453125" style="11" customWidth="1"/>
    <col min="15112" max="15356" width="9.1796875" style="11" customWidth="1"/>
    <col min="15357" max="15357" width="5.1796875" style="11" customWidth="1"/>
    <col min="15358" max="15358" width="17.1796875" style="11" customWidth="1"/>
    <col min="15359" max="15359" width="4.453125" style="11" customWidth="1"/>
    <col min="15360" max="15360" width="13.453125" style="11"/>
    <col min="15361" max="15361" width="20" style="11" customWidth="1"/>
    <col min="15362" max="15364" width="13.453125" style="11" customWidth="1"/>
    <col min="15365" max="15365" width="13.54296875" style="11" customWidth="1"/>
    <col min="15366" max="15366" width="15.1796875" style="11" customWidth="1"/>
    <col min="15367" max="15367" width="15.453125" style="11" customWidth="1"/>
    <col min="15368" max="15612" width="9.1796875" style="11" customWidth="1"/>
    <col min="15613" max="15613" width="5.1796875" style="11" customWidth="1"/>
    <col min="15614" max="15614" width="17.1796875" style="11" customWidth="1"/>
    <col min="15615" max="15615" width="4.453125" style="11" customWidth="1"/>
    <col min="15616" max="15616" width="13.453125" style="11"/>
    <col min="15617" max="15617" width="20" style="11" customWidth="1"/>
    <col min="15618" max="15620" width="13.453125" style="11" customWidth="1"/>
    <col min="15621" max="15621" width="13.54296875" style="11" customWidth="1"/>
    <col min="15622" max="15622" width="15.1796875" style="11" customWidth="1"/>
    <col min="15623" max="15623" width="15.453125" style="11" customWidth="1"/>
    <col min="15624" max="15868" width="9.1796875" style="11" customWidth="1"/>
    <col min="15869" max="15869" width="5.1796875" style="11" customWidth="1"/>
    <col min="15870" max="15870" width="17.1796875" style="11" customWidth="1"/>
    <col min="15871" max="15871" width="4.453125" style="11" customWidth="1"/>
    <col min="15872" max="15872" width="13.453125" style="11"/>
    <col min="15873" max="15873" width="20" style="11" customWidth="1"/>
    <col min="15874" max="15876" width="13.453125" style="11" customWidth="1"/>
    <col min="15877" max="15877" width="13.54296875" style="11" customWidth="1"/>
    <col min="15878" max="15878" width="15.1796875" style="11" customWidth="1"/>
    <col min="15879" max="15879" width="15.453125" style="11" customWidth="1"/>
    <col min="15880" max="16124" width="9.1796875" style="11" customWidth="1"/>
    <col min="16125" max="16125" width="5.1796875" style="11" customWidth="1"/>
    <col min="16126" max="16126" width="17.1796875" style="11" customWidth="1"/>
    <col min="16127" max="16127" width="4.453125" style="11" customWidth="1"/>
    <col min="16128" max="16128" width="13.453125" style="11"/>
    <col min="16129" max="16129" width="20" style="11" customWidth="1"/>
    <col min="16130" max="16132" width="13.453125" style="11" customWidth="1"/>
    <col min="16133" max="16133" width="13.54296875" style="11" customWidth="1"/>
    <col min="16134" max="16134" width="15.1796875" style="11" customWidth="1"/>
    <col min="16135" max="16135" width="15.453125" style="11" customWidth="1"/>
    <col min="16136" max="16380" width="9.1796875" style="11" customWidth="1"/>
    <col min="16381" max="16381" width="5.1796875" style="11" customWidth="1"/>
    <col min="16382" max="16382" width="17.1796875" style="11" customWidth="1"/>
    <col min="16383" max="16383" width="4.453125" style="11" customWidth="1"/>
    <col min="16384" max="16384" width="13.453125" style="11"/>
  </cols>
  <sheetData>
    <row r="1" spans="1:10" ht="15.5" x14ac:dyDescent="0.35">
      <c r="A1" s="1" t="s">
        <v>12</v>
      </c>
    </row>
    <row r="2" spans="1:10" ht="15.5" x14ac:dyDescent="0.35">
      <c r="A2" s="13" t="s">
        <v>81</v>
      </c>
    </row>
    <row r="4" spans="1:10" ht="15.5" x14ac:dyDescent="0.35">
      <c r="A4" s="3" t="s">
        <v>23</v>
      </c>
      <c r="B4" s="3" t="s">
        <v>63</v>
      </c>
    </row>
    <row r="5" spans="1:10" ht="15.5" x14ac:dyDescent="0.35">
      <c r="A5" s="3" t="s">
        <v>57</v>
      </c>
      <c r="B5" s="47" t="s">
        <v>94</v>
      </c>
    </row>
    <row r="6" spans="1:10" s="17" customFormat="1" ht="29" x14ac:dyDescent="0.3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16" t="s">
        <v>20</v>
      </c>
      <c r="H6" s="103" t="s">
        <v>107</v>
      </c>
      <c r="I6" s="164" t="s">
        <v>102</v>
      </c>
      <c r="J6" s="164"/>
    </row>
    <row r="7" spans="1:10" ht="14.5" x14ac:dyDescent="0.35">
      <c r="A7" s="55" t="s">
        <v>110</v>
      </c>
      <c r="B7" s="43">
        <f>B14+B21+B28+B35+B42</f>
        <v>0</v>
      </c>
      <c r="C7" s="150">
        <f t="shared" ref="C7:F7" si="0">C14+C21+C28+C35+C42</f>
        <v>-272147</v>
      </c>
      <c r="D7" s="150">
        <f t="shared" si="0"/>
        <v>1680005</v>
      </c>
      <c r="E7" s="150">
        <f t="shared" si="0"/>
        <v>0</v>
      </c>
      <c r="F7" s="150">
        <f t="shared" si="0"/>
        <v>0</v>
      </c>
      <c r="G7" s="19">
        <f>SUM(B7:F7)</f>
        <v>1407858</v>
      </c>
      <c r="H7" s="104">
        <v>1327861</v>
      </c>
      <c r="I7" s="108">
        <f>(G7-H7)/G7</f>
        <v>5.6821781742192747E-2</v>
      </c>
      <c r="J7" s="109">
        <f>G7-H7</f>
        <v>79997</v>
      </c>
    </row>
    <row r="8" spans="1:10" ht="14.5" x14ac:dyDescent="0.35">
      <c r="A8" s="55" t="s">
        <v>111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4.5" x14ac:dyDescent="0.35">
      <c r="A9" s="55" t="s">
        <v>112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29" x14ac:dyDescent="0.35">
      <c r="A10" s="98" t="s">
        <v>114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  <c r="H10" s="31"/>
    </row>
    <row r="11" spans="1:10" ht="14.5" x14ac:dyDescent="0.35">
      <c r="A11" s="142"/>
      <c r="B11" s="22"/>
      <c r="C11" s="22"/>
      <c r="D11" s="22"/>
      <c r="E11" s="22"/>
      <c r="F11" s="22"/>
      <c r="G11" s="23"/>
    </row>
    <row r="12" spans="1:10" ht="14.5" x14ac:dyDescent="0.35">
      <c r="A12" s="142"/>
      <c r="B12" s="24"/>
      <c r="C12" s="24"/>
      <c r="D12" s="24"/>
      <c r="E12" s="24"/>
      <c r="F12" s="24"/>
      <c r="G12" s="25"/>
    </row>
    <row r="13" spans="1:10" ht="43.5" x14ac:dyDescent="0.3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16" t="s">
        <v>20</v>
      </c>
    </row>
    <row r="14" spans="1:10" ht="14.5" x14ac:dyDescent="0.35">
      <c r="A14" s="139" t="s">
        <v>110</v>
      </c>
      <c r="B14" s="19">
        <f>0-B21</f>
        <v>0</v>
      </c>
      <c r="C14" s="19">
        <f>-713997-C21</f>
        <v>-1012904</v>
      </c>
      <c r="D14" s="19">
        <f>0-D21</f>
        <v>0</v>
      </c>
      <c r="E14" s="93"/>
      <c r="F14" s="19"/>
      <c r="G14" s="19">
        <f>SUM(B14:F14)</f>
        <v>-1012904</v>
      </c>
    </row>
    <row r="15" spans="1:10" ht="14.5" x14ac:dyDescent="0.35">
      <c r="A15" s="139" t="s">
        <v>111</v>
      </c>
      <c r="B15" s="19">
        <v>0</v>
      </c>
      <c r="C15" s="19">
        <v>0</v>
      </c>
      <c r="D15" s="19">
        <v>0</v>
      </c>
      <c r="E15" s="43">
        <v>0</v>
      </c>
      <c r="F15" s="19">
        <v>0</v>
      </c>
      <c r="G15" s="19">
        <f>SUM(B15:F15)</f>
        <v>0</v>
      </c>
    </row>
    <row r="16" spans="1:10" ht="14.5" x14ac:dyDescent="0.35">
      <c r="A16" s="139" t="s">
        <v>112</v>
      </c>
      <c r="B16" s="140">
        <v>0</v>
      </c>
      <c r="C16" s="19">
        <v>0</v>
      </c>
      <c r="D16" s="19">
        <v>0</v>
      </c>
      <c r="E16" s="43">
        <v>0</v>
      </c>
      <c r="F16" s="19">
        <v>0</v>
      </c>
      <c r="G16" s="19">
        <f>SUM(B16:F16)</f>
        <v>0</v>
      </c>
    </row>
    <row r="17" spans="1:7" ht="29" x14ac:dyDescent="0.35">
      <c r="A17" s="98" t="s">
        <v>114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4.5" x14ac:dyDescent="0.35">
      <c r="A18" s="148"/>
      <c r="B18" s="23"/>
      <c r="C18" s="23"/>
      <c r="D18" s="23"/>
      <c r="E18" s="23"/>
      <c r="F18" s="23"/>
      <c r="G18" s="64"/>
    </row>
    <row r="19" spans="1:7" ht="14.5" x14ac:dyDescent="0.35">
      <c r="A19" s="148"/>
      <c r="B19" s="23"/>
      <c r="C19" s="23"/>
      <c r="D19" s="23"/>
      <c r="E19" s="23"/>
      <c r="F19" s="23"/>
      <c r="G19" s="64"/>
    </row>
    <row r="20" spans="1:7" ht="29" x14ac:dyDescent="0.3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16" t="s">
        <v>20</v>
      </c>
    </row>
    <row r="21" spans="1:7" ht="14.5" x14ac:dyDescent="0.35">
      <c r="A21" s="139" t="s">
        <v>110</v>
      </c>
      <c r="B21" s="19">
        <v>0</v>
      </c>
      <c r="C21" s="19">
        <v>298907</v>
      </c>
      <c r="D21" s="19">
        <v>0</v>
      </c>
      <c r="E21" s="93">
        <v>0</v>
      </c>
      <c r="F21" s="19">
        <v>0</v>
      </c>
      <c r="G21" s="19">
        <f>SUM(B21:F21)</f>
        <v>298907</v>
      </c>
    </row>
    <row r="22" spans="1:7" ht="14.5" x14ac:dyDescent="0.35">
      <c r="A22" s="139" t="s">
        <v>111</v>
      </c>
      <c r="B22" s="140">
        <v>0</v>
      </c>
      <c r="C22" s="140">
        <v>0</v>
      </c>
      <c r="D22" s="140">
        <v>0</v>
      </c>
      <c r="E22" s="152">
        <v>0</v>
      </c>
      <c r="F22" s="140">
        <v>0</v>
      </c>
      <c r="G22" s="19">
        <f>SUM(B22:F22)</f>
        <v>0</v>
      </c>
    </row>
    <row r="23" spans="1:7" ht="14.5" x14ac:dyDescent="0.35">
      <c r="A23" s="139" t="s">
        <v>112</v>
      </c>
      <c r="B23" s="140">
        <v>0</v>
      </c>
      <c r="C23" s="140">
        <v>0</v>
      </c>
      <c r="D23" s="140">
        <v>0</v>
      </c>
      <c r="E23" s="152">
        <v>0</v>
      </c>
      <c r="F23" s="140">
        <v>0</v>
      </c>
      <c r="G23" s="19">
        <f>SUM(B23:F23)</f>
        <v>0</v>
      </c>
    </row>
    <row r="24" spans="1:7" ht="29" x14ac:dyDescent="0.35">
      <c r="A24" s="98" t="s">
        <v>114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4.5" x14ac:dyDescent="0.35">
      <c r="A25" s="142"/>
      <c r="B25" s="24"/>
      <c r="C25" s="24"/>
      <c r="D25" s="24"/>
      <c r="E25" s="24"/>
      <c r="F25" s="24"/>
      <c r="G25" s="25"/>
    </row>
    <row r="26" spans="1:7" ht="14.5" x14ac:dyDescent="0.35">
      <c r="A26" s="142"/>
      <c r="B26" s="26"/>
      <c r="C26" s="26"/>
      <c r="D26" s="26"/>
      <c r="E26" s="26"/>
      <c r="F26" s="26"/>
      <c r="G26" s="27"/>
    </row>
    <row r="27" spans="1:7" ht="29" x14ac:dyDescent="0.3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16" t="s">
        <v>20</v>
      </c>
    </row>
    <row r="28" spans="1:7" ht="14.5" x14ac:dyDescent="0.35">
      <c r="A28" s="139" t="s">
        <v>110</v>
      </c>
      <c r="B28" s="140">
        <v>0</v>
      </c>
      <c r="C28" s="140">
        <v>0</v>
      </c>
      <c r="D28" s="140">
        <v>0</v>
      </c>
      <c r="E28" s="152">
        <v>0</v>
      </c>
      <c r="F28" s="140">
        <v>0</v>
      </c>
      <c r="G28" s="19">
        <f>SUM(B28:F28)</f>
        <v>0</v>
      </c>
    </row>
    <row r="29" spans="1:7" ht="14.5" x14ac:dyDescent="0.35">
      <c r="A29" s="139" t="s">
        <v>111</v>
      </c>
      <c r="B29" s="140">
        <v>0</v>
      </c>
      <c r="C29" s="140">
        <v>0</v>
      </c>
      <c r="D29" s="140">
        <v>0</v>
      </c>
      <c r="E29" s="152">
        <v>0</v>
      </c>
      <c r="F29" s="140">
        <v>0</v>
      </c>
      <c r="G29" s="19">
        <f>SUM(B29:F29)</f>
        <v>0</v>
      </c>
    </row>
    <row r="30" spans="1:7" ht="14.5" x14ac:dyDescent="0.35">
      <c r="A30" s="139" t="s">
        <v>112</v>
      </c>
      <c r="B30" s="140">
        <v>0</v>
      </c>
      <c r="C30" s="140">
        <v>0</v>
      </c>
      <c r="D30" s="140">
        <v>0</v>
      </c>
      <c r="E30" s="152">
        <v>0</v>
      </c>
      <c r="F30" s="140">
        <v>0</v>
      </c>
      <c r="G30" s="19">
        <f>SUM(B30:F30)</f>
        <v>0</v>
      </c>
    </row>
    <row r="31" spans="1:7" ht="29" x14ac:dyDescent="0.35">
      <c r="A31" s="98" t="s">
        <v>114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4.5" x14ac:dyDescent="0.35">
      <c r="A32" s="142"/>
      <c r="B32" s="22"/>
      <c r="C32" s="22"/>
      <c r="D32" s="22"/>
      <c r="E32" s="22"/>
      <c r="F32" s="22"/>
      <c r="G32" s="25"/>
    </row>
    <row r="33" spans="1:8" ht="14.5" x14ac:dyDescent="0.35">
      <c r="A33" s="142"/>
      <c r="B33" s="22"/>
      <c r="C33" s="22"/>
      <c r="D33" s="22"/>
      <c r="E33" s="22"/>
      <c r="F33" s="22"/>
      <c r="G33" s="25"/>
    </row>
    <row r="34" spans="1:8" ht="29" x14ac:dyDescent="0.3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16" t="s">
        <v>20</v>
      </c>
    </row>
    <row r="35" spans="1:8" ht="14.5" x14ac:dyDescent="0.35">
      <c r="A35" s="139" t="s">
        <v>110</v>
      </c>
      <c r="B35" s="19">
        <v>0</v>
      </c>
      <c r="C35" s="19">
        <v>0</v>
      </c>
      <c r="D35" s="19">
        <v>1680005</v>
      </c>
      <c r="E35" s="93">
        <v>0</v>
      </c>
      <c r="F35" s="19">
        <v>0</v>
      </c>
      <c r="G35" s="19">
        <f>SUM(B35:F35)</f>
        <v>1680005</v>
      </c>
    </row>
    <row r="36" spans="1:8" ht="14.5" x14ac:dyDescent="0.35">
      <c r="A36" s="139" t="s">
        <v>111</v>
      </c>
      <c r="B36" s="140">
        <v>0</v>
      </c>
      <c r="C36" s="140">
        <v>0</v>
      </c>
      <c r="D36" s="140">
        <v>0</v>
      </c>
      <c r="E36" s="152">
        <v>0</v>
      </c>
      <c r="F36" s="140">
        <v>0</v>
      </c>
      <c r="G36" s="19">
        <f>SUM(B36:F36)</f>
        <v>0</v>
      </c>
    </row>
    <row r="37" spans="1:8" ht="14.5" x14ac:dyDescent="0.35">
      <c r="A37" s="139" t="s">
        <v>112</v>
      </c>
      <c r="B37" s="140">
        <v>0</v>
      </c>
      <c r="C37" s="140">
        <v>0</v>
      </c>
      <c r="D37" s="140">
        <v>0</v>
      </c>
      <c r="E37" s="152">
        <v>0</v>
      </c>
      <c r="F37" s="140">
        <v>0</v>
      </c>
      <c r="G37" s="19">
        <f>SUM(B37:F37)</f>
        <v>0</v>
      </c>
    </row>
    <row r="38" spans="1:8" ht="29" x14ac:dyDescent="0.35">
      <c r="A38" s="98" t="s">
        <v>114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8" ht="14.5" x14ac:dyDescent="0.35">
      <c r="A39" s="136"/>
      <c r="B39" s="22"/>
      <c r="C39" s="22"/>
      <c r="D39" s="22"/>
      <c r="E39" s="22"/>
      <c r="F39" s="22"/>
      <c r="G39" s="23"/>
    </row>
    <row r="40" spans="1:8" ht="14.5" x14ac:dyDescent="0.35">
      <c r="A40" s="136"/>
      <c r="B40" s="22"/>
      <c r="C40" s="22"/>
      <c r="D40" s="22"/>
      <c r="E40" s="22"/>
      <c r="F40" s="22"/>
      <c r="G40" s="23"/>
    </row>
    <row r="41" spans="1:8" ht="29" x14ac:dyDescent="0.3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16" t="s">
        <v>20</v>
      </c>
    </row>
    <row r="42" spans="1:8" ht="14.5" x14ac:dyDescent="0.35">
      <c r="A42" s="139" t="s">
        <v>110</v>
      </c>
      <c r="B42" s="19">
        <v>0</v>
      </c>
      <c r="C42" s="19">
        <v>441850</v>
      </c>
      <c r="D42" s="19">
        <v>0</v>
      </c>
      <c r="E42" s="93"/>
      <c r="F42" s="19"/>
      <c r="G42" s="19">
        <f>SUM(B42:F42)</f>
        <v>441850</v>
      </c>
      <c r="H42" s="49"/>
    </row>
    <row r="43" spans="1:8" ht="14.5" x14ac:dyDescent="0.35">
      <c r="A43" s="139" t="s">
        <v>111</v>
      </c>
      <c r="B43" s="140">
        <v>0</v>
      </c>
      <c r="C43" s="140">
        <v>0</v>
      </c>
      <c r="D43" s="140">
        <v>0</v>
      </c>
      <c r="E43" s="152">
        <v>0</v>
      </c>
      <c r="F43" s="140">
        <v>0</v>
      </c>
      <c r="G43" s="19">
        <f>SUM(B43:F43)</f>
        <v>0</v>
      </c>
      <c r="H43" s="49"/>
    </row>
    <row r="44" spans="1:8" ht="14.5" x14ac:dyDescent="0.35">
      <c r="A44" s="139" t="s">
        <v>112</v>
      </c>
      <c r="B44" s="140">
        <v>0</v>
      </c>
      <c r="C44" s="140">
        <v>0</v>
      </c>
      <c r="D44" s="140">
        <v>0</v>
      </c>
      <c r="E44" s="152">
        <v>0</v>
      </c>
      <c r="F44" s="140">
        <v>0</v>
      </c>
      <c r="G44" s="19">
        <f>SUM(B44:F44)</f>
        <v>0</v>
      </c>
      <c r="H44" s="49"/>
    </row>
    <row r="45" spans="1:8" ht="29" x14ac:dyDescent="0.35">
      <c r="A45" s="98" t="s">
        <v>114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  <c r="H45" s="49"/>
    </row>
    <row r="46" spans="1:8" ht="14.5" x14ac:dyDescent="0.3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7" orientation="portrait" cellComments="atEnd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11" sqref="B11"/>
    </sheetView>
  </sheetViews>
  <sheetFormatPr defaultRowHeight="14.5" x14ac:dyDescent="0.35"/>
  <cols>
    <col min="1" max="1" width="27.1796875" style="2" customWidth="1"/>
    <col min="2" max="2" width="24.54296875" style="2" bestFit="1" customWidth="1"/>
    <col min="3" max="3" width="24.54296875" style="2" customWidth="1"/>
    <col min="4" max="7" width="15.54296875" style="2" customWidth="1"/>
    <col min="8" max="8" width="10.54296875" style="2" bestFit="1" customWidth="1"/>
    <col min="9" max="233" width="9.1796875" style="2"/>
    <col min="234" max="234" width="27.1796875" style="2" customWidth="1"/>
    <col min="235" max="235" width="24.54296875" style="2" bestFit="1" customWidth="1"/>
    <col min="236" max="246" width="15.54296875" style="2" customWidth="1"/>
    <col min="247" max="247" width="21.54296875" style="2" customWidth="1"/>
    <col min="248" max="489" width="9.1796875" style="2"/>
    <col min="490" max="490" width="27.1796875" style="2" customWidth="1"/>
    <col min="491" max="491" width="24.54296875" style="2" bestFit="1" customWidth="1"/>
    <col min="492" max="502" width="15.54296875" style="2" customWidth="1"/>
    <col min="503" max="503" width="21.54296875" style="2" customWidth="1"/>
    <col min="504" max="745" width="9.1796875" style="2"/>
    <col min="746" max="746" width="27.1796875" style="2" customWidth="1"/>
    <col min="747" max="747" width="24.54296875" style="2" bestFit="1" customWidth="1"/>
    <col min="748" max="758" width="15.54296875" style="2" customWidth="1"/>
    <col min="759" max="759" width="21.54296875" style="2" customWidth="1"/>
    <col min="760" max="1001" width="9.1796875" style="2"/>
    <col min="1002" max="1002" width="27.1796875" style="2" customWidth="1"/>
    <col min="1003" max="1003" width="24.54296875" style="2" bestFit="1" customWidth="1"/>
    <col min="1004" max="1014" width="15.54296875" style="2" customWidth="1"/>
    <col min="1015" max="1015" width="21.54296875" style="2" customWidth="1"/>
    <col min="1016" max="1257" width="9.1796875" style="2"/>
    <col min="1258" max="1258" width="27.1796875" style="2" customWidth="1"/>
    <col min="1259" max="1259" width="24.54296875" style="2" bestFit="1" customWidth="1"/>
    <col min="1260" max="1270" width="15.54296875" style="2" customWidth="1"/>
    <col min="1271" max="1271" width="21.54296875" style="2" customWidth="1"/>
    <col min="1272" max="1513" width="9.1796875" style="2"/>
    <col min="1514" max="1514" width="27.1796875" style="2" customWidth="1"/>
    <col min="1515" max="1515" width="24.54296875" style="2" bestFit="1" customWidth="1"/>
    <col min="1516" max="1526" width="15.54296875" style="2" customWidth="1"/>
    <col min="1527" max="1527" width="21.54296875" style="2" customWidth="1"/>
    <col min="1528" max="1769" width="9.1796875" style="2"/>
    <col min="1770" max="1770" width="27.1796875" style="2" customWidth="1"/>
    <col min="1771" max="1771" width="24.54296875" style="2" bestFit="1" customWidth="1"/>
    <col min="1772" max="1782" width="15.54296875" style="2" customWidth="1"/>
    <col min="1783" max="1783" width="21.54296875" style="2" customWidth="1"/>
    <col min="1784" max="2025" width="9.1796875" style="2"/>
    <col min="2026" max="2026" width="27.1796875" style="2" customWidth="1"/>
    <col min="2027" max="2027" width="24.54296875" style="2" bestFit="1" customWidth="1"/>
    <col min="2028" max="2038" width="15.54296875" style="2" customWidth="1"/>
    <col min="2039" max="2039" width="21.54296875" style="2" customWidth="1"/>
    <col min="2040" max="2281" width="9.1796875" style="2"/>
    <col min="2282" max="2282" width="27.1796875" style="2" customWidth="1"/>
    <col min="2283" max="2283" width="24.54296875" style="2" bestFit="1" customWidth="1"/>
    <col min="2284" max="2294" width="15.54296875" style="2" customWidth="1"/>
    <col min="2295" max="2295" width="21.54296875" style="2" customWidth="1"/>
    <col min="2296" max="2537" width="9.1796875" style="2"/>
    <col min="2538" max="2538" width="27.1796875" style="2" customWidth="1"/>
    <col min="2539" max="2539" width="24.54296875" style="2" bestFit="1" customWidth="1"/>
    <col min="2540" max="2550" width="15.54296875" style="2" customWidth="1"/>
    <col min="2551" max="2551" width="21.54296875" style="2" customWidth="1"/>
    <col min="2552" max="2793" width="9.1796875" style="2"/>
    <col min="2794" max="2794" width="27.1796875" style="2" customWidth="1"/>
    <col min="2795" max="2795" width="24.54296875" style="2" bestFit="1" customWidth="1"/>
    <col min="2796" max="2806" width="15.54296875" style="2" customWidth="1"/>
    <col min="2807" max="2807" width="21.54296875" style="2" customWidth="1"/>
    <col min="2808" max="3049" width="9.1796875" style="2"/>
    <col min="3050" max="3050" width="27.1796875" style="2" customWidth="1"/>
    <col min="3051" max="3051" width="24.54296875" style="2" bestFit="1" customWidth="1"/>
    <col min="3052" max="3062" width="15.54296875" style="2" customWidth="1"/>
    <col min="3063" max="3063" width="21.54296875" style="2" customWidth="1"/>
    <col min="3064" max="3305" width="9.1796875" style="2"/>
    <col min="3306" max="3306" width="27.1796875" style="2" customWidth="1"/>
    <col min="3307" max="3307" width="24.54296875" style="2" bestFit="1" customWidth="1"/>
    <col min="3308" max="3318" width="15.54296875" style="2" customWidth="1"/>
    <col min="3319" max="3319" width="21.54296875" style="2" customWidth="1"/>
    <col min="3320" max="3561" width="9.1796875" style="2"/>
    <col min="3562" max="3562" width="27.1796875" style="2" customWidth="1"/>
    <col min="3563" max="3563" width="24.54296875" style="2" bestFit="1" customWidth="1"/>
    <col min="3564" max="3574" width="15.54296875" style="2" customWidth="1"/>
    <col min="3575" max="3575" width="21.54296875" style="2" customWidth="1"/>
    <col min="3576" max="3817" width="9.1796875" style="2"/>
    <col min="3818" max="3818" width="27.1796875" style="2" customWidth="1"/>
    <col min="3819" max="3819" width="24.54296875" style="2" bestFit="1" customWidth="1"/>
    <col min="3820" max="3830" width="15.54296875" style="2" customWidth="1"/>
    <col min="3831" max="3831" width="21.54296875" style="2" customWidth="1"/>
    <col min="3832" max="4073" width="9.1796875" style="2"/>
    <col min="4074" max="4074" width="27.1796875" style="2" customWidth="1"/>
    <col min="4075" max="4075" width="24.54296875" style="2" bestFit="1" customWidth="1"/>
    <col min="4076" max="4086" width="15.54296875" style="2" customWidth="1"/>
    <col min="4087" max="4087" width="21.54296875" style="2" customWidth="1"/>
    <col min="4088" max="4329" width="9.1796875" style="2"/>
    <col min="4330" max="4330" width="27.1796875" style="2" customWidth="1"/>
    <col min="4331" max="4331" width="24.54296875" style="2" bestFit="1" customWidth="1"/>
    <col min="4332" max="4342" width="15.54296875" style="2" customWidth="1"/>
    <col min="4343" max="4343" width="21.54296875" style="2" customWidth="1"/>
    <col min="4344" max="4585" width="9.1796875" style="2"/>
    <col min="4586" max="4586" width="27.1796875" style="2" customWidth="1"/>
    <col min="4587" max="4587" width="24.54296875" style="2" bestFit="1" customWidth="1"/>
    <col min="4588" max="4598" width="15.54296875" style="2" customWidth="1"/>
    <col min="4599" max="4599" width="21.54296875" style="2" customWidth="1"/>
    <col min="4600" max="4841" width="9.1796875" style="2"/>
    <col min="4842" max="4842" width="27.1796875" style="2" customWidth="1"/>
    <col min="4843" max="4843" width="24.54296875" style="2" bestFit="1" customWidth="1"/>
    <col min="4844" max="4854" width="15.54296875" style="2" customWidth="1"/>
    <col min="4855" max="4855" width="21.54296875" style="2" customWidth="1"/>
    <col min="4856" max="5097" width="9.1796875" style="2"/>
    <col min="5098" max="5098" width="27.1796875" style="2" customWidth="1"/>
    <col min="5099" max="5099" width="24.54296875" style="2" bestFit="1" customWidth="1"/>
    <col min="5100" max="5110" width="15.54296875" style="2" customWidth="1"/>
    <col min="5111" max="5111" width="21.54296875" style="2" customWidth="1"/>
    <col min="5112" max="5353" width="9.1796875" style="2"/>
    <col min="5354" max="5354" width="27.1796875" style="2" customWidth="1"/>
    <col min="5355" max="5355" width="24.54296875" style="2" bestFit="1" customWidth="1"/>
    <col min="5356" max="5366" width="15.54296875" style="2" customWidth="1"/>
    <col min="5367" max="5367" width="21.54296875" style="2" customWidth="1"/>
    <col min="5368" max="5609" width="9.1796875" style="2"/>
    <col min="5610" max="5610" width="27.1796875" style="2" customWidth="1"/>
    <col min="5611" max="5611" width="24.54296875" style="2" bestFit="1" customWidth="1"/>
    <col min="5612" max="5622" width="15.54296875" style="2" customWidth="1"/>
    <col min="5623" max="5623" width="21.54296875" style="2" customWidth="1"/>
    <col min="5624" max="5865" width="9.1796875" style="2"/>
    <col min="5866" max="5866" width="27.1796875" style="2" customWidth="1"/>
    <col min="5867" max="5867" width="24.54296875" style="2" bestFit="1" customWidth="1"/>
    <col min="5868" max="5878" width="15.54296875" style="2" customWidth="1"/>
    <col min="5879" max="5879" width="21.54296875" style="2" customWidth="1"/>
    <col min="5880" max="6121" width="9.1796875" style="2"/>
    <col min="6122" max="6122" width="27.1796875" style="2" customWidth="1"/>
    <col min="6123" max="6123" width="24.54296875" style="2" bestFit="1" customWidth="1"/>
    <col min="6124" max="6134" width="15.54296875" style="2" customWidth="1"/>
    <col min="6135" max="6135" width="21.54296875" style="2" customWidth="1"/>
    <col min="6136" max="6377" width="9.1796875" style="2"/>
    <col min="6378" max="6378" width="27.1796875" style="2" customWidth="1"/>
    <col min="6379" max="6379" width="24.54296875" style="2" bestFit="1" customWidth="1"/>
    <col min="6380" max="6390" width="15.54296875" style="2" customWidth="1"/>
    <col min="6391" max="6391" width="21.54296875" style="2" customWidth="1"/>
    <col min="6392" max="6633" width="9.1796875" style="2"/>
    <col min="6634" max="6634" width="27.1796875" style="2" customWidth="1"/>
    <col min="6635" max="6635" width="24.54296875" style="2" bestFit="1" customWidth="1"/>
    <col min="6636" max="6646" width="15.54296875" style="2" customWidth="1"/>
    <col min="6647" max="6647" width="21.54296875" style="2" customWidth="1"/>
    <col min="6648" max="6889" width="9.1796875" style="2"/>
    <col min="6890" max="6890" width="27.1796875" style="2" customWidth="1"/>
    <col min="6891" max="6891" width="24.54296875" style="2" bestFit="1" customWidth="1"/>
    <col min="6892" max="6902" width="15.54296875" style="2" customWidth="1"/>
    <col min="6903" max="6903" width="21.54296875" style="2" customWidth="1"/>
    <col min="6904" max="7145" width="9.1796875" style="2"/>
    <col min="7146" max="7146" width="27.1796875" style="2" customWidth="1"/>
    <col min="7147" max="7147" width="24.54296875" style="2" bestFit="1" customWidth="1"/>
    <col min="7148" max="7158" width="15.54296875" style="2" customWidth="1"/>
    <col min="7159" max="7159" width="21.54296875" style="2" customWidth="1"/>
    <col min="7160" max="7401" width="9.1796875" style="2"/>
    <col min="7402" max="7402" width="27.1796875" style="2" customWidth="1"/>
    <col min="7403" max="7403" width="24.54296875" style="2" bestFit="1" customWidth="1"/>
    <col min="7404" max="7414" width="15.54296875" style="2" customWidth="1"/>
    <col min="7415" max="7415" width="21.54296875" style="2" customWidth="1"/>
    <col min="7416" max="7657" width="9.1796875" style="2"/>
    <col min="7658" max="7658" width="27.1796875" style="2" customWidth="1"/>
    <col min="7659" max="7659" width="24.54296875" style="2" bestFit="1" customWidth="1"/>
    <col min="7660" max="7670" width="15.54296875" style="2" customWidth="1"/>
    <col min="7671" max="7671" width="21.54296875" style="2" customWidth="1"/>
    <col min="7672" max="7913" width="9.1796875" style="2"/>
    <col min="7914" max="7914" width="27.1796875" style="2" customWidth="1"/>
    <col min="7915" max="7915" width="24.54296875" style="2" bestFit="1" customWidth="1"/>
    <col min="7916" max="7926" width="15.54296875" style="2" customWidth="1"/>
    <col min="7927" max="7927" width="21.54296875" style="2" customWidth="1"/>
    <col min="7928" max="8169" width="9.1796875" style="2"/>
    <col min="8170" max="8170" width="27.1796875" style="2" customWidth="1"/>
    <col min="8171" max="8171" width="24.54296875" style="2" bestFit="1" customWidth="1"/>
    <col min="8172" max="8182" width="15.54296875" style="2" customWidth="1"/>
    <col min="8183" max="8183" width="21.54296875" style="2" customWidth="1"/>
    <col min="8184" max="8425" width="9.1796875" style="2"/>
    <col min="8426" max="8426" width="27.1796875" style="2" customWidth="1"/>
    <col min="8427" max="8427" width="24.54296875" style="2" bestFit="1" customWidth="1"/>
    <col min="8428" max="8438" width="15.54296875" style="2" customWidth="1"/>
    <col min="8439" max="8439" width="21.54296875" style="2" customWidth="1"/>
    <col min="8440" max="8681" width="9.1796875" style="2"/>
    <col min="8682" max="8682" width="27.1796875" style="2" customWidth="1"/>
    <col min="8683" max="8683" width="24.54296875" style="2" bestFit="1" customWidth="1"/>
    <col min="8684" max="8694" width="15.54296875" style="2" customWidth="1"/>
    <col min="8695" max="8695" width="21.54296875" style="2" customWidth="1"/>
    <col min="8696" max="8937" width="9.1796875" style="2"/>
    <col min="8938" max="8938" width="27.1796875" style="2" customWidth="1"/>
    <col min="8939" max="8939" width="24.54296875" style="2" bestFit="1" customWidth="1"/>
    <col min="8940" max="8950" width="15.54296875" style="2" customWidth="1"/>
    <col min="8951" max="8951" width="21.54296875" style="2" customWidth="1"/>
    <col min="8952" max="9193" width="9.1796875" style="2"/>
    <col min="9194" max="9194" width="27.1796875" style="2" customWidth="1"/>
    <col min="9195" max="9195" width="24.54296875" style="2" bestFit="1" customWidth="1"/>
    <col min="9196" max="9206" width="15.54296875" style="2" customWidth="1"/>
    <col min="9207" max="9207" width="21.54296875" style="2" customWidth="1"/>
    <col min="9208" max="9449" width="9.1796875" style="2"/>
    <col min="9450" max="9450" width="27.1796875" style="2" customWidth="1"/>
    <col min="9451" max="9451" width="24.54296875" style="2" bestFit="1" customWidth="1"/>
    <col min="9452" max="9462" width="15.54296875" style="2" customWidth="1"/>
    <col min="9463" max="9463" width="21.54296875" style="2" customWidth="1"/>
    <col min="9464" max="9705" width="9.1796875" style="2"/>
    <col min="9706" max="9706" width="27.1796875" style="2" customWidth="1"/>
    <col min="9707" max="9707" width="24.54296875" style="2" bestFit="1" customWidth="1"/>
    <col min="9708" max="9718" width="15.54296875" style="2" customWidth="1"/>
    <col min="9719" max="9719" width="21.54296875" style="2" customWidth="1"/>
    <col min="9720" max="9961" width="9.1796875" style="2"/>
    <col min="9962" max="9962" width="27.1796875" style="2" customWidth="1"/>
    <col min="9963" max="9963" width="24.54296875" style="2" bestFit="1" customWidth="1"/>
    <col min="9964" max="9974" width="15.54296875" style="2" customWidth="1"/>
    <col min="9975" max="9975" width="21.54296875" style="2" customWidth="1"/>
    <col min="9976" max="10217" width="9.1796875" style="2"/>
    <col min="10218" max="10218" width="27.1796875" style="2" customWidth="1"/>
    <col min="10219" max="10219" width="24.54296875" style="2" bestFit="1" customWidth="1"/>
    <col min="10220" max="10230" width="15.54296875" style="2" customWidth="1"/>
    <col min="10231" max="10231" width="21.54296875" style="2" customWidth="1"/>
    <col min="10232" max="10473" width="9.1796875" style="2"/>
    <col min="10474" max="10474" width="27.1796875" style="2" customWidth="1"/>
    <col min="10475" max="10475" width="24.54296875" style="2" bestFit="1" customWidth="1"/>
    <col min="10476" max="10486" width="15.54296875" style="2" customWidth="1"/>
    <col min="10487" max="10487" width="21.54296875" style="2" customWidth="1"/>
    <col min="10488" max="10729" width="9.1796875" style="2"/>
    <col min="10730" max="10730" width="27.1796875" style="2" customWidth="1"/>
    <col min="10731" max="10731" width="24.54296875" style="2" bestFit="1" customWidth="1"/>
    <col min="10732" max="10742" width="15.54296875" style="2" customWidth="1"/>
    <col min="10743" max="10743" width="21.54296875" style="2" customWidth="1"/>
    <col min="10744" max="10985" width="9.1796875" style="2"/>
    <col min="10986" max="10986" width="27.1796875" style="2" customWidth="1"/>
    <col min="10987" max="10987" width="24.54296875" style="2" bestFit="1" customWidth="1"/>
    <col min="10988" max="10998" width="15.54296875" style="2" customWidth="1"/>
    <col min="10999" max="10999" width="21.54296875" style="2" customWidth="1"/>
    <col min="11000" max="11241" width="9.1796875" style="2"/>
    <col min="11242" max="11242" width="27.1796875" style="2" customWidth="1"/>
    <col min="11243" max="11243" width="24.54296875" style="2" bestFit="1" customWidth="1"/>
    <col min="11244" max="11254" width="15.54296875" style="2" customWidth="1"/>
    <col min="11255" max="11255" width="21.54296875" style="2" customWidth="1"/>
    <col min="11256" max="11497" width="9.1796875" style="2"/>
    <col min="11498" max="11498" width="27.1796875" style="2" customWidth="1"/>
    <col min="11499" max="11499" width="24.54296875" style="2" bestFit="1" customWidth="1"/>
    <col min="11500" max="11510" width="15.54296875" style="2" customWidth="1"/>
    <col min="11511" max="11511" width="21.54296875" style="2" customWidth="1"/>
    <col min="11512" max="11753" width="9.1796875" style="2"/>
    <col min="11754" max="11754" width="27.1796875" style="2" customWidth="1"/>
    <col min="11755" max="11755" width="24.54296875" style="2" bestFit="1" customWidth="1"/>
    <col min="11756" max="11766" width="15.54296875" style="2" customWidth="1"/>
    <col min="11767" max="11767" width="21.54296875" style="2" customWidth="1"/>
    <col min="11768" max="12009" width="9.1796875" style="2"/>
    <col min="12010" max="12010" width="27.1796875" style="2" customWidth="1"/>
    <col min="12011" max="12011" width="24.54296875" style="2" bestFit="1" customWidth="1"/>
    <col min="12012" max="12022" width="15.54296875" style="2" customWidth="1"/>
    <col min="12023" max="12023" width="21.54296875" style="2" customWidth="1"/>
    <col min="12024" max="12265" width="9.1796875" style="2"/>
    <col min="12266" max="12266" width="27.1796875" style="2" customWidth="1"/>
    <col min="12267" max="12267" width="24.54296875" style="2" bestFit="1" customWidth="1"/>
    <col min="12268" max="12278" width="15.54296875" style="2" customWidth="1"/>
    <col min="12279" max="12279" width="21.54296875" style="2" customWidth="1"/>
    <col min="12280" max="12521" width="9.1796875" style="2"/>
    <col min="12522" max="12522" width="27.1796875" style="2" customWidth="1"/>
    <col min="12523" max="12523" width="24.54296875" style="2" bestFit="1" customWidth="1"/>
    <col min="12524" max="12534" width="15.54296875" style="2" customWidth="1"/>
    <col min="12535" max="12535" width="21.54296875" style="2" customWidth="1"/>
    <col min="12536" max="12777" width="9.1796875" style="2"/>
    <col min="12778" max="12778" width="27.1796875" style="2" customWidth="1"/>
    <col min="12779" max="12779" width="24.54296875" style="2" bestFit="1" customWidth="1"/>
    <col min="12780" max="12790" width="15.54296875" style="2" customWidth="1"/>
    <col min="12791" max="12791" width="21.54296875" style="2" customWidth="1"/>
    <col min="12792" max="13033" width="9.1796875" style="2"/>
    <col min="13034" max="13034" width="27.1796875" style="2" customWidth="1"/>
    <col min="13035" max="13035" width="24.54296875" style="2" bestFit="1" customWidth="1"/>
    <col min="13036" max="13046" width="15.54296875" style="2" customWidth="1"/>
    <col min="13047" max="13047" width="21.54296875" style="2" customWidth="1"/>
    <col min="13048" max="13289" width="9.1796875" style="2"/>
    <col min="13290" max="13290" width="27.1796875" style="2" customWidth="1"/>
    <col min="13291" max="13291" width="24.54296875" style="2" bestFit="1" customWidth="1"/>
    <col min="13292" max="13302" width="15.54296875" style="2" customWidth="1"/>
    <col min="13303" max="13303" width="21.54296875" style="2" customWidth="1"/>
    <col min="13304" max="13545" width="9.1796875" style="2"/>
    <col min="13546" max="13546" width="27.1796875" style="2" customWidth="1"/>
    <col min="13547" max="13547" width="24.54296875" style="2" bestFit="1" customWidth="1"/>
    <col min="13548" max="13558" width="15.54296875" style="2" customWidth="1"/>
    <col min="13559" max="13559" width="21.54296875" style="2" customWidth="1"/>
    <col min="13560" max="13801" width="9.1796875" style="2"/>
    <col min="13802" max="13802" width="27.1796875" style="2" customWidth="1"/>
    <col min="13803" max="13803" width="24.54296875" style="2" bestFit="1" customWidth="1"/>
    <col min="13804" max="13814" width="15.54296875" style="2" customWidth="1"/>
    <col min="13815" max="13815" width="21.54296875" style="2" customWidth="1"/>
    <col min="13816" max="14057" width="9.1796875" style="2"/>
    <col min="14058" max="14058" width="27.1796875" style="2" customWidth="1"/>
    <col min="14059" max="14059" width="24.54296875" style="2" bestFit="1" customWidth="1"/>
    <col min="14060" max="14070" width="15.54296875" style="2" customWidth="1"/>
    <col min="14071" max="14071" width="21.54296875" style="2" customWidth="1"/>
    <col min="14072" max="14313" width="9.1796875" style="2"/>
    <col min="14314" max="14314" width="27.1796875" style="2" customWidth="1"/>
    <col min="14315" max="14315" width="24.54296875" style="2" bestFit="1" customWidth="1"/>
    <col min="14316" max="14326" width="15.54296875" style="2" customWidth="1"/>
    <col min="14327" max="14327" width="21.54296875" style="2" customWidth="1"/>
    <col min="14328" max="14569" width="9.1796875" style="2"/>
    <col min="14570" max="14570" width="27.1796875" style="2" customWidth="1"/>
    <col min="14571" max="14571" width="24.54296875" style="2" bestFit="1" customWidth="1"/>
    <col min="14572" max="14582" width="15.54296875" style="2" customWidth="1"/>
    <col min="14583" max="14583" width="21.54296875" style="2" customWidth="1"/>
    <col min="14584" max="14825" width="9.1796875" style="2"/>
    <col min="14826" max="14826" width="27.1796875" style="2" customWidth="1"/>
    <col min="14827" max="14827" width="24.54296875" style="2" bestFit="1" customWidth="1"/>
    <col min="14828" max="14838" width="15.54296875" style="2" customWidth="1"/>
    <col min="14839" max="14839" width="21.54296875" style="2" customWidth="1"/>
    <col min="14840" max="15081" width="9.1796875" style="2"/>
    <col min="15082" max="15082" width="27.1796875" style="2" customWidth="1"/>
    <col min="15083" max="15083" width="24.54296875" style="2" bestFit="1" customWidth="1"/>
    <col min="15084" max="15094" width="15.54296875" style="2" customWidth="1"/>
    <col min="15095" max="15095" width="21.54296875" style="2" customWidth="1"/>
    <col min="15096" max="15337" width="9.1796875" style="2"/>
    <col min="15338" max="15338" width="27.1796875" style="2" customWidth="1"/>
    <col min="15339" max="15339" width="24.54296875" style="2" bestFit="1" customWidth="1"/>
    <col min="15340" max="15350" width="15.54296875" style="2" customWidth="1"/>
    <col min="15351" max="15351" width="21.54296875" style="2" customWidth="1"/>
    <col min="15352" max="15593" width="9.1796875" style="2"/>
    <col min="15594" max="15594" width="27.1796875" style="2" customWidth="1"/>
    <col min="15595" max="15595" width="24.54296875" style="2" bestFit="1" customWidth="1"/>
    <col min="15596" max="15606" width="15.54296875" style="2" customWidth="1"/>
    <col min="15607" max="15607" width="21.54296875" style="2" customWidth="1"/>
    <col min="15608" max="15849" width="9.1796875" style="2"/>
    <col min="15850" max="15850" width="27.1796875" style="2" customWidth="1"/>
    <col min="15851" max="15851" width="24.54296875" style="2" bestFit="1" customWidth="1"/>
    <col min="15852" max="15862" width="15.54296875" style="2" customWidth="1"/>
    <col min="15863" max="15863" width="21.54296875" style="2" customWidth="1"/>
    <col min="15864" max="16105" width="9.1796875" style="2"/>
    <col min="16106" max="16106" width="27.1796875" style="2" customWidth="1"/>
    <col min="16107" max="16107" width="24.54296875" style="2" bestFit="1" customWidth="1"/>
    <col min="16108" max="16118" width="15.54296875" style="2" customWidth="1"/>
    <col min="16119" max="16119" width="21.54296875" style="2" customWidth="1"/>
    <col min="16120" max="16384" width="9.1796875" style="2"/>
  </cols>
  <sheetData>
    <row r="1" spans="1:8" ht="15.5" x14ac:dyDescent="0.35">
      <c r="A1" s="1" t="s">
        <v>0</v>
      </c>
    </row>
    <row r="2" spans="1:8" ht="15.5" x14ac:dyDescent="0.35">
      <c r="A2" s="3" t="s">
        <v>109</v>
      </c>
      <c r="B2"/>
      <c r="C2"/>
      <c r="D2"/>
      <c r="E2"/>
      <c r="F2"/>
      <c r="G2"/>
    </row>
    <row r="3" spans="1:8" ht="15.5" x14ac:dyDescent="0.35">
      <c r="A3" s="3"/>
      <c r="B3"/>
      <c r="C3"/>
      <c r="D3"/>
      <c r="E3"/>
      <c r="F3"/>
      <c r="G3" s="44"/>
    </row>
    <row r="4" spans="1:8" ht="15.5" x14ac:dyDescent="0.35">
      <c r="A4" s="3" t="s">
        <v>1</v>
      </c>
      <c r="B4" s="3" t="s">
        <v>31</v>
      </c>
      <c r="C4" s="3"/>
      <c r="D4"/>
      <c r="E4"/>
      <c r="F4"/>
      <c r="G4" s="44"/>
    </row>
    <row r="5" spans="1:8" ht="15.5" x14ac:dyDescent="0.35">
      <c r="A5" s="3"/>
      <c r="B5" s="3"/>
      <c r="C5" s="3"/>
      <c r="D5"/>
      <c r="E5"/>
      <c r="F5"/>
      <c r="G5" s="44"/>
    </row>
    <row r="6" spans="1:8" ht="15.5" x14ac:dyDescent="0.35">
      <c r="A6" s="3"/>
      <c r="B6" s="3"/>
      <c r="C6" s="3"/>
      <c r="D6"/>
      <c r="E6"/>
      <c r="F6"/>
      <c r="G6" s="44"/>
    </row>
    <row r="7" spans="1:8" ht="44.5" x14ac:dyDescent="0.45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8" x14ac:dyDescent="0.3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8" x14ac:dyDescent="0.35">
      <c r="A9"/>
      <c r="B9" s="7"/>
      <c r="C9" s="7"/>
      <c r="D9" s="7"/>
      <c r="E9" s="7"/>
      <c r="F9" s="7"/>
      <c r="G9" s="42"/>
    </row>
    <row r="10" spans="1:8" ht="15.5" x14ac:dyDescent="0.35">
      <c r="A10" s="8" t="s">
        <v>110</v>
      </c>
      <c r="B10" s="9">
        <f>'17-Categorized Balances'!G14</f>
        <v>-2375270</v>
      </c>
      <c r="C10" s="9">
        <f>'17-Categorized Balances'!G21</f>
        <v>1532026</v>
      </c>
      <c r="D10" s="9">
        <f>'17-Categorized Balances'!G28</f>
        <v>34414</v>
      </c>
      <c r="E10" s="9">
        <f>'17-Categorized Balances'!G35</f>
        <v>43351</v>
      </c>
      <c r="F10" s="9">
        <f>'17-Categorized Balances'!G42</f>
        <v>171466</v>
      </c>
      <c r="G10" s="9">
        <f>SUM(B10:F10)</f>
        <v>-594013</v>
      </c>
    </row>
    <row r="11" spans="1:8" ht="15.5" x14ac:dyDescent="0.35">
      <c r="A11" s="8" t="s">
        <v>111</v>
      </c>
      <c r="B11" s="67">
        <f>'17-Categorized Balances'!G15</f>
        <v>0</v>
      </c>
      <c r="C11" s="67">
        <f>'17-Categorized Balances'!G22</f>
        <v>0</v>
      </c>
      <c r="D11" s="67">
        <f>'17-Categorized Balances'!G29</f>
        <v>0</v>
      </c>
      <c r="E11" s="67">
        <f>'17-Categorized Balances'!G36</f>
        <v>0</v>
      </c>
      <c r="F11" s="67">
        <f>'17-Categorized Balances'!G43</f>
        <v>0</v>
      </c>
      <c r="G11" s="9">
        <f>SUM(B11:F11)</f>
        <v>0</v>
      </c>
      <c r="H11" s="59"/>
    </row>
    <row r="12" spans="1:8" ht="15.5" x14ac:dyDescent="0.35">
      <c r="A12" s="8" t="s">
        <v>112</v>
      </c>
      <c r="B12" s="68">
        <f>'17-Categorized Balances'!G16</f>
        <v>0</v>
      </c>
      <c r="C12" s="68">
        <f>'17-Categorized Balances'!G23</f>
        <v>0</v>
      </c>
      <c r="D12" s="68">
        <f>'17-Categorized Balances'!G30</f>
        <v>0</v>
      </c>
      <c r="E12" s="68">
        <f>'17-Categorized Balances'!G37</f>
        <v>0</v>
      </c>
      <c r="F12" s="68">
        <f>'17-Categorized Balances'!G44</f>
        <v>0</v>
      </c>
      <c r="G12" s="9">
        <f>SUM(B12:F12)</f>
        <v>0</v>
      </c>
      <c r="H12" s="59"/>
    </row>
    <row r="13" spans="1:8" x14ac:dyDescent="0.35">
      <c r="A13"/>
      <c r="B13"/>
      <c r="C13"/>
      <c r="D13"/>
      <c r="E13"/>
      <c r="F13"/>
      <c r="G13" s="44"/>
    </row>
    <row r="14" spans="1:8" x14ac:dyDescent="0.35">
      <c r="F14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Normal="100" workbookViewId="0">
      <selection activeCell="G22" sqref="G22"/>
    </sheetView>
  </sheetViews>
  <sheetFormatPr defaultColWidth="13.453125" defaultRowHeight="13" x14ac:dyDescent="0.3"/>
  <cols>
    <col min="1" max="1" width="20" style="11" customWidth="1"/>
    <col min="2" max="4" width="13.453125" style="11" customWidth="1"/>
    <col min="5" max="5" width="13.54296875" style="11" customWidth="1"/>
    <col min="6" max="6" width="15.1796875" style="11" customWidth="1"/>
    <col min="7" max="7" width="15.453125" style="12" customWidth="1"/>
    <col min="8" max="8" width="16.453125" style="11" customWidth="1"/>
    <col min="9" max="9" width="9.1796875" style="105" customWidth="1"/>
    <col min="10" max="252" width="9.1796875" style="11" customWidth="1"/>
    <col min="253" max="253" width="5.1796875" style="11" customWidth="1"/>
    <col min="254" max="254" width="17.1796875" style="11" customWidth="1"/>
    <col min="255" max="255" width="4.453125" style="11" customWidth="1"/>
    <col min="256" max="256" width="13.453125" style="11"/>
    <col min="257" max="257" width="20" style="11" customWidth="1"/>
    <col min="258" max="260" width="13.453125" style="11" customWidth="1"/>
    <col min="261" max="261" width="13.54296875" style="11" customWidth="1"/>
    <col min="262" max="262" width="15.1796875" style="11" customWidth="1"/>
    <col min="263" max="263" width="15.453125" style="11" customWidth="1"/>
    <col min="264" max="508" width="9.1796875" style="11" customWidth="1"/>
    <col min="509" max="509" width="5.1796875" style="11" customWidth="1"/>
    <col min="510" max="510" width="17.1796875" style="11" customWidth="1"/>
    <col min="511" max="511" width="4.453125" style="11" customWidth="1"/>
    <col min="512" max="512" width="13.453125" style="11"/>
    <col min="513" max="513" width="20" style="11" customWidth="1"/>
    <col min="514" max="516" width="13.453125" style="11" customWidth="1"/>
    <col min="517" max="517" width="13.54296875" style="11" customWidth="1"/>
    <col min="518" max="518" width="15.1796875" style="11" customWidth="1"/>
    <col min="519" max="519" width="15.453125" style="11" customWidth="1"/>
    <col min="520" max="764" width="9.1796875" style="11" customWidth="1"/>
    <col min="765" max="765" width="5.1796875" style="11" customWidth="1"/>
    <col min="766" max="766" width="17.1796875" style="11" customWidth="1"/>
    <col min="767" max="767" width="4.453125" style="11" customWidth="1"/>
    <col min="768" max="768" width="13.453125" style="11"/>
    <col min="769" max="769" width="20" style="11" customWidth="1"/>
    <col min="770" max="772" width="13.453125" style="11" customWidth="1"/>
    <col min="773" max="773" width="13.54296875" style="11" customWidth="1"/>
    <col min="774" max="774" width="15.1796875" style="11" customWidth="1"/>
    <col min="775" max="775" width="15.453125" style="11" customWidth="1"/>
    <col min="776" max="1020" width="9.1796875" style="11" customWidth="1"/>
    <col min="1021" max="1021" width="5.1796875" style="11" customWidth="1"/>
    <col min="1022" max="1022" width="17.1796875" style="11" customWidth="1"/>
    <col min="1023" max="1023" width="4.453125" style="11" customWidth="1"/>
    <col min="1024" max="1024" width="13.453125" style="11"/>
    <col min="1025" max="1025" width="20" style="11" customWidth="1"/>
    <col min="1026" max="1028" width="13.453125" style="11" customWidth="1"/>
    <col min="1029" max="1029" width="13.54296875" style="11" customWidth="1"/>
    <col min="1030" max="1030" width="15.1796875" style="11" customWidth="1"/>
    <col min="1031" max="1031" width="15.453125" style="11" customWidth="1"/>
    <col min="1032" max="1276" width="9.1796875" style="11" customWidth="1"/>
    <col min="1277" max="1277" width="5.1796875" style="11" customWidth="1"/>
    <col min="1278" max="1278" width="17.1796875" style="11" customWidth="1"/>
    <col min="1279" max="1279" width="4.453125" style="11" customWidth="1"/>
    <col min="1280" max="1280" width="13.453125" style="11"/>
    <col min="1281" max="1281" width="20" style="11" customWidth="1"/>
    <col min="1282" max="1284" width="13.453125" style="11" customWidth="1"/>
    <col min="1285" max="1285" width="13.54296875" style="11" customWidth="1"/>
    <col min="1286" max="1286" width="15.1796875" style="11" customWidth="1"/>
    <col min="1287" max="1287" width="15.453125" style="11" customWidth="1"/>
    <col min="1288" max="1532" width="9.1796875" style="11" customWidth="1"/>
    <col min="1533" max="1533" width="5.1796875" style="11" customWidth="1"/>
    <col min="1534" max="1534" width="17.1796875" style="11" customWidth="1"/>
    <col min="1535" max="1535" width="4.453125" style="11" customWidth="1"/>
    <col min="1536" max="1536" width="13.453125" style="11"/>
    <col min="1537" max="1537" width="20" style="11" customWidth="1"/>
    <col min="1538" max="1540" width="13.453125" style="11" customWidth="1"/>
    <col min="1541" max="1541" width="13.54296875" style="11" customWidth="1"/>
    <col min="1542" max="1542" width="15.1796875" style="11" customWidth="1"/>
    <col min="1543" max="1543" width="15.453125" style="11" customWidth="1"/>
    <col min="1544" max="1788" width="9.1796875" style="11" customWidth="1"/>
    <col min="1789" max="1789" width="5.1796875" style="11" customWidth="1"/>
    <col min="1790" max="1790" width="17.1796875" style="11" customWidth="1"/>
    <col min="1791" max="1791" width="4.453125" style="11" customWidth="1"/>
    <col min="1792" max="1792" width="13.453125" style="11"/>
    <col min="1793" max="1793" width="20" style="11" customWidth="1"/>
    <col min="1794" max="1796" width="13.453125" style="11" customWidth="1"/>
    <col min="1797" max="1797" width="13.54296875" style="11" customWidth="1"/>
    <col min="1798" max="1798" width="15.1796875" style="11" customWidth="1"/>
    <col min="1799" max="1799" width="15.453125" style="11" customWidth="1"/>
    <col min="1800" max="2044" width="9.1796875" style="11" customWidth="1"/>
    <col min="2045" max="2045" width="5.1796875" style="11" customWidth="1"/>
    <col min="2046" max="2046" width="17.1796875" style="11" customWidth="1"/>
    <col min="2047" max="2047" width="4.453125" style="11" customWidth="1"/>
    <col min="2048" max="2048" width="13.453125" style="11"/>
    <col min="2049" max="2049" width="20" style="11" customWidth="1"/>
    <col min="2050" max="2052" width="13.453125" style="11" customWidth="1"/>
    <col min="2053" max="2053" width="13.54296875" style="11" customWidth="1"/>
    <col min="2054" max="2054" width="15.1796875" style="11" customWidth="1"/>
    <col min="2055" max="2055" width="15.453125" style="11" customWidth="1"/>
    <col min="2056" max="2300" width="9.1796875" style="11" customWidth="1"/>
    <col min="2301" max="2301" width="5.1796875" style="11" customWidth="1"/>
    <col min="2302" max="2302" width="17.1796875" style="11" customWidth="1"/>
    <col min="2303" max="2303" width="4.453125" style="11" customWidth="1"/>
    <col min="2304" max="2304" width="13.453125" style="11"/>
    <col min="2305" max="2305" width="20" style="11" customWidth="1"/>
    <col min="2306" max="2308" width="13.453125" style="11" customWidth="1"/>
    <col min="2309" max="2309" width="13.54296875" style="11" customWidth="1"/>
    <col min="2310" max="2310" width="15.1796875" style="11" customWidth="1"/>
    <col min="2311" max="2311" width="15.453125" style="11" customWidth="1"/>
    <col min="2312" max="2556" width="9.1796875" style="11" customWidth="1"/>
    <col min="2557" max="2557" width="5.1796875" style="11" customWidth="1"/>
    <col min="2558" max="2558" width="17.1796875" style="11" customWidth="1"/>
    <col min="2559" max="2559" width="4.453125" style="11" customWidth="1"/>
    <col min="2560" max="2560" width="13.453125" style="11"/>
    <col min="2561" max="2561" width="20" style="11" customWidth="1"/>
    <col min="2562" max="2564" width="13.453125" style="11" customWidth="1"/>
    <col min="2565" max="2565" width="13.54296875" style="11" customWidth="1"/>
    <col min="2566" max="2566" width="15.1796875" style="11" customWidth="1"/>
    <col min="2567" max="2567" width="15.453125" style="11" customWidth="1"/>
    <col min="2568" max="2812" width="9.1796875" style="11" customWidth="1"/>
    <col min="2813" max="2813" width="5.1796875" style="11" customWidth="1"/>
    <col min="2814" max="2814" width="17.1796875" style="11" customWidth="1"/>
    <col min="2815" max="2815" width="4.453125" style="11" customWidth="1"/>
    <col min="2816" max="2816" width="13.453125" style="11"/>
    <col min="2817" max="2817" width="20" style="11" customWidth="1"/>
    <col min="2818" max="2820" width="13.453125" style="11" customWidth="1"/>
    <col min="2821" max="2821" width="13.54296875" style="11" customWidth="1"/>
    <col min="2822" max="2822" width="15.1796875" style="11" customWidth="1"/>
    <col min="2823" max="2823" width="15.453125" style="11" customWidth="1"/>
    <col min="2824" max="3068" width="9.1796875" style="11" customWidth="1"/>
    <col min="3069" max="3069" width="5.1796875" style="11" customWidth="1"/>
    <col min="3070" max="3070" width="17.1796875" style="11" customWidth="1"/>
    <col min="3071" max="3071" width="4.453125" style="11" customWidth="1"/>
    <col min="3072" max="3072" width="13.453125" style="11"/>
    <col min="3073" max="3073" width="20" style="11" customWidth="1"/>
    <col min="3074" max="3076" width="13.453125" style="11" customWidth="1"/>
    <col min="3077" max="3077" width="13.54296875" style="11" customWidth="1"/>
    <col min="3078" max="3078" width="15.1796875" style="11" customWidth="1"/>
    <col min="3079" max="3079" width="15.453125" style="11" customWidth="1"/>
    <col min="3080" max="3324" width="9.1796875" style="11" customWidth="1"/>
    <col min="3325" max="3325" width="5.1796875" style="11" customWidth="1"/>
    <col min="3326" max="3326" width="17.1796875" style="11" customWidth="1"/>
    <col min="3327" max="3327" width="4.453125" style="11" customWidth="1"/>
    <col min="3328" max="3328" width="13.453125" style="11"/>
    <col min="3329" max="3329" width="20" style="11" customWidth="1"/>
    <col min="3330" max="3332" width="13.453125" style="11" customWidth="1"/>
    <col min="3333" max="3333" width="13.54296875" style="11" customWidth="1"/>
    <col min="3334" max="3334" width="15.1796875" style="11" customWidth="1"/>
    <col min="3335" max="3335" width="15.453125" style="11" customWidth="1"/>
    <col min="3336" max="3580" width="9.1796875" style="11" customWidth="1"/>
    <col min="3581" max="3581" width="5.1796875" style="11" customWidth="1"/>
    <col min="3582" max="3582" width="17.1796875" style="11" customWidth="1"/>
    <col min="3583" max="3583" width="4.453125" style="11" customWidth="1"/>
    <col min="3584" max="3584" width="13.453125" style="11"/>
    <col min="3585" max="3585" width="20" style="11" customWidth="1"/>
    <col min="3586" max="3588" width="13.453125" style="11" customWidth="1"/>
    <col min="3589" max="3589" width="13.54296875" style="11" customWidth="1"/>
    <col min="3590" max="3590" width="15.1796875" style="11" customWidth="1"/>
    <col min="3591" max="3591" width="15.453125" style="11" customWidth="1"/>
    <col min="3592" max="3836" width="9.1796875" style="11" customWidth="1"/>
    <col min="3837" max="3837" width="5.1796875" style="11" customWidth="1"/>
    <col min="3838" max="3838" width="17.1796875" style="11" customWidth="1"/>
    <col min="3839" max="3839" width="4.453125" style="11" customWidth="1"/>
    <col min="3840" max="3840" width="13.453125" style="11"/>
    <col min="3841" max="3841" width="20" style="11" customWidth="1"/>
    <col min="3842" max="3844" width="13.453125" style="11" customWidth="1"/>
    <col min="3845" max="3845" width="13.54296875" style="11" customWidth="1"/>
    <col min="3846" max="3846" width="15.1796875" style="11" customWidth="1"/>
    <col min="3847" max="3847" width="15.453125" style="11" customWidth="1"/>
    <col min="3848" max="4092" width="9.1796875" style="11" customWidth="1"/>
    <col min="4093" max="4093" width="5.1796875" style="11" customWidth="1"/>
    <col min="4094" max="4094" width="17.1796875" style="11" customWidth="1"/>
    <col min="4095" max="4095" width="4.453125" style="11" customWidth="1"/>
    <col min="4096" max="4096" width="13.453125" style="11"/>
    <col min="4097" max="4097" width="20" style="11" customWidth="1"/>
    <col min="4098" max="4100" width="13.453125" style="11" customWidth="1"/>
    <col min="4101" max="4101" width="13.54296875" style="11" customWidth="1"/>
    <col min="4102" max="4102" width="15.1796875" style="11" customWidth="1"/>
    <col min="4103" max="4103" width="15.453125" style="11" customWidth="1"/>
    <col min="4104" max="4348" width="9.1796875" style="11" customWidth="1"/>
    <col min="4349" max="4349" width="5.1796875" style="11" customWidth="1"/>
    <col min="4350" max="4350" width="17.1796875" style="11" customWidth="1"/>
    <col min="4351" max="4351" width="4.453125" style="11" customWidth="1"/>
    <col min="4352" max="4352" width="13.453125" style="11"/>
    <col min="4353" max="4353" width="20" style="11" customWidth="1"/>
    <col min="4354" max="4356" width="13.453125" style="11" customWidth="1"/>
    <col min="4357" max="4357" width="13.54296875" style="11" customWidth="1"/>
    <col min="4358" max="4358" width="15.1796875" style="11" customWidth="1"/>
    <col min="4359" max="4359" width="15.453125" style="11" customWidth="1"/>
    <col min="4360" max="4604" width="9.1796875" style="11" customWidth="1"/>
    <col min="4605" max="4605" width="5.1796875" style="11" customWidth="1"/>
    <col min="4606" max="4606" width="17.1796875" style="11" customWidth="1"/>
    <col min="4607" max="4607" width="4.453125" style="11" customWidth="1"/>
    <col min="4608" max="4608" width="13.453125" style="11"/>
    <col min="4609" max="4609" width="20" style="11" customWidth="1"/>
    <col min="4610" max="4612" width="13.453125" style="11" customWidth="1"/>
    <col min="4613" max="4613" width="13.54296875" style="11" customWidth="1"/>
    <col min="4614" max="4614" width="15.1796875" style="11" customWidth="1"/>
    <col min="4615" max="4615" width="15.453125" style="11" customWidth="1"/>
    <col min="4616" max="4860" width="9.1796875" style="11" customWidth="1"/>
    <col min="4861" max="4861" width="5.1796875" style="11" customWidth="1"/>
    <col min="4862" max="4862" width="17.1796875" style="11" customWidth="1"/>
    <col min="4863" max="4863" width="4.453125" style="11" customWidth="1"/>
    <col min="4864" max="4864" width="13.453125" style="11"/>
    <col min="4865" max="4865" width="20" style="11" customWidth="1"/>
    <col min="4866" max="4868" width="13.453125" style="11" customWidth="1"/>
    <col min="4869" max="4869" width="13.54296875" style="11" customWidth="1"/>
    <col min="4870" max="4870" width="15.1796875" style="11" customWidth="1"/>
    <col min="4871" max="4871" width="15.453125" style="11" customWidth="1"/>
    <col min="4872" max="5116" width="9.1796875" style="11" customWidth="1"/>
    <col min="5117" max="5117" width="5.1796875" style="11" customWidth="1"/>
    <col min="5118" max="5118" width="17.1796875" style="11" customWidth="1"/>
    <col min="5119" max="5119" width="4.453125" style="11" customWidth="1"/>
    <col min="5120" max="5120" width="13.453125" style="11"/>
    <col min="5121" max="5121" width="20" style="11" customWidth="1"/>
    <col min="5122" max="5124" width="13.453125" style="11" customWidth="1"/>
    <col min="5125" max="5125" width="13.54296875" style="11" customWidth="1"/>
    <col min="5126" max="5126" width="15.1796875" style="11" customWidth="1"/>
    <col min="5127" max="5127" width="15.453125" style="11" customWidth="1"/>
    <col min="5128" max="5372" width="9.1796875" style="11" customWidth="1"/>
    <col min="5373" max="5373" width="5.1796875" style="11" customWidth="1"/>
    <col min="5374" max="5374" width="17.1796875" style="11" customWidth="1"/>
    <col min="5375" max="5375" width="4.453125" style="11" customWidth="1"/>
    <col min="5376" max="5376" width="13.453125" style="11"/>
    <col min="5377" max="5377" width="20" style="11" customWidth="1"/>
    <col min="5378" max="5380" width="13.453125" style="11" customWidth="1"/>
    <col min="5381" max="5381" width="13.54296875" style="11" customWidth="1"/>
    <col min="5382" max="5382" width="15.1796875" style="11" customWidth="1"/>
    <col min="5383" max="5383" width="15.453125" style="11" customWidth="1"/>
    <col min="5384" max="5628" width="9.1796875" style="11" customWidth="1"/>
    <col min="5629" max="5629" width="5.1796875" style="11" customWidth="1"/>
    <col min="5630" max="5630" width="17.1796875" style="11" customWidth="1"/>
    <col min="5631" max="5631" width="4.453125" style="11" customWidth="1"/>
    <col min="5632" max="5632" width="13.453125" style="11"/>
    <col min="5633" max="5633" width="20" style="11" customWidth="1"/>
    <col min="5634" max="5636" width="13.453125" style="11" customWidth="1"/>
    <col min="5637" max="5637" width="13.54296875" style="11" customWidth="1"/>
    <col min="5638" max="5638" width="15.1796875" style="11" customWidth="1"/>
    <col min="5639" max="5639" width="15.453125" style="11" customWidth="1"/>
    <col min="5640" max="5884" width="9.1796875" style="11" customWidth="1"/>
    <col min="5885" max="5885" width="5.1796875" style="11" customWidth="1"/>
    <col min="5886" max="5886" width="17.1796875" style="11" customWidth="1"/>
    <col min="5887" max="5887" width="4.453125" style="11" customWidth="1"/>
    <col min="5888" max="5888" width="13.453125" style="11"/>
    <col min="5889" max="5889" width="20" style="11" customWidth="1"/>
    <col min="5890" max="5892" width="13.453125" style="11" customWidth="1"/>
    <col min="5893" max="5893" width="13.54296875" style="11" customWidth="1"/>
    <col min="5894" max="5894" width="15.1796875" style="11" customWidth="1"/>
    <col min="5895" max="5895" width="15.453125" style="11" customWidth="1"/>
    <col min="5896" max="6140" width="9.1796875" style="11" customWidth="1"/>
    <col min="6141" max="6141" width="5.1796875" style="11" customWidth="1"/>
    <col min="6142" max="6142" width="17.1796875" style="11" customWidth="1"/>
    <col min="6143" max="6143" width="4.453125" style="11" customWidth="1"/>
    <col min="6144" max="6144" width="13.453125" style="11"/>
    <col min="6145" max="6145" width="20" style="11" customWidth="1"/>
    <col min="6146" max="6148" width="13.453125" style="11" customWidth="1"/>
    <col min="6149" max="6149" width="13.54296875" style="11" customWidth="1"/>
    <col min="6150" max="6150" width="15.1796875" style="11" customWidth="1"/>
    <col min="6151" max="6151" width="15.453125" style="11" customWidth="1"/>
    <col min="6152" max="6396" width="9.1796875" style="11" customWidth="1"/>
    <col min="6397" max="6397" width="5.1796875" style="11" customWidth="1"/>
    <col min="6398" max="6398" width="17.1796875" style="11" customWidth="1"/>
    <col min="6399" max="6399" width="4.453125" style="11" customWidth="1"/>
    <col min="6400" max="6400" width="13.453125" style="11"/>
    <col min="6401" max="6401" width="20" style="11" customWidth="1"/>
    <col min="6402" max="6404" width="13.453125" style="11" customWidth="1"/>
    <col min="6405" max="6405" width="13.54296875" style="11" customWidth="1"/>
    <col min="6406" max="6406" width="15.1796875" style="11" customWidth="1"/>
    <col min="6407" max="6407" width="15.453125" style="11" customWidth="1"/>
    <col min="6408" max="6652" width="9.1796875" style="11" customWidth="1"/>
    <col min="6653" max="6653" width="5.1796875" style="11" customWidth="1"/>
    <col min="6654" max="6654" width="17.1796875" style="11" customWidth="1"/>
    <col min="6655" max="6655" width="4.453125" style="11" customWidth="1"/>
    <col min="6656" max="6656" width="13.453125" style="11"/>
    <col min="6657" max="6657" width="20" style="11" customWidth="1"/>
    <col min="6658" max="6660" width="13.453125" style="11" customWidth="1"/>
    <col min="6661" max="6661" width="13.54296875" style="11" customWidth="1"/>
    <col min="6662" max="6662" width="15.1796875" style="11" customWidth="1"/>
    <col min="6663" max="6663" width="15.453125" style="11" customWidth="1"/>
    <col min="6664" max="6908" width="9.1796875" style="11" customWidth="1"/>
    <col min="6909" max="6909" width="5.1796875" style="11" customWidth="1"/>
    <col min="6910" max="6910" width="17.1796875" style="11" customWidth="1"/>
    <col min="6911" max="6911" width="4.453125" style="11" customWidth="1"/>
    <col min="6912" max="6912" width="13.453125" style="11"/>
    <col min="6913" max="6913" width="20" style="11" customWidth="1"/>
    <col min="6914" max="6916" width="13.453125" style="11" customWidth="1"/>
    <col min="6917" max="6917" width="13.54296875" style="11" customWidth="1"/>
    <col min="6918" max="6918" width="15.1796875" style="11" customWidth="1"/>
    <col min="6919" max="6919" width="15.453125" style="11" customWidth="1"/>
    <col min="6920" max="7164" width="9.1796875" style="11" customWidth="1"/>
    <col min="7165" max="7165" width="5.1796875" style="11" customWidth="1"/>
    <col min="7166" max="7166" width="17.1796875" style="11" customWidth="1"/>
    <col min="7167" max="7167" width="4.453125" style="11" customWidth="1"/>
    <col min="7168" max="7168" width="13.453125" style="11"/>
    <col min="7169" max="7169" width="20" style="11" customWidth="1"/>
    <col min="7170" max="7172" width="13.453125" style="11" customWidth="1"/>
    <col min="7173" max="7173" width="13.54296875" style="11" customWidth="1"/>
    <col min="7174" max="7174" width="15.1796875" style="11" customWidth="1"/>
    <col min="7175" max="7175" width="15.453125" style="11" customWidth="1"/>
    <col min="7176" max="7420" width="9.1796875" style="11" customWidth="1"/>
    <col min="7421" max="7421" width="5.1796875" style="11" customWidth="1"/>
    <col min="7422" max="7422" width="17.1796875" style="11" customWidth="1"/>
    <col min="7423" max="7423" width="4.453125" style="11" customWidth="1"/>
    <col min="7424" max="7424" width="13.453125" style="11"/>
    <col min="7425" max="7425" width="20" style="11" customWidth="1"/>
    <col min="7426" max="7428" width="13.453125" style="11" customWidth="1"/>
    <col min="7429" max="7429" width="13.54296875" style="11" customWidth="1"/>
    <col min="7430" max="7430" width="15.1796875" style="11" customWidth="1"/>
    <col min="7431" max="7431" width="15.453125" style="11" customWidth="1"/>
    <col min="7432" max="7676" width="9.1796875" style="11" customWidth="1"/>
    <col min="7677" max="7677" width="5.1796875" style="11" customWidth="1"/>
    <col min="7678" max="7678" width="17.1796875" style="11" customWidth="1"/>
    <col min="7679" max="7679" width="4.453125" style="11" customWidth="1"/>
    <col min="7680" max="7680" width="13.453125" style="11"/>
    <col min="7681" max="7681" width="20" style="11" customWidth="1"/>
    <col min="7682" max="7684" width="13.453125" style="11" customWidth="1"/>
    <col min="7685" max="7685" width="13.54296875" style="11" customWidth="1"/>
    <col min="7686" max="7686" width="15.1796875" style="11" customWidth="1"/>
    <col min="7687" max="7687" width="15.453125" style="11" customWidth="1"/>
    <col min="7688" max="7932" width="9.1796875" style="11" customWidth="1"/>
    <col min="7933" max="7933" width="5.1796875" style="11" customWidth="1"/>
    <col min="7934" max="7934" width="17.1796875" style="11" customWidth="1"/>
    <col min="7935" max="7935" width="4.453125" style="11" customWidth="1"/>
    <col min="7936" max="7936" width="13.453125" style="11"/>
    <col min="7937" max="7937" width="20" style="11" customWidth="1"/>
    <col min="7938" max="7940" width="13.453125" style="11" customWidth="1"/>
    <col min="7941" max="7941" width="13.54296875" style="11" customWidth="1"/>
    <col min="7942" max="7942" width="15.1796875" style="11" customWidth="1"/>
    <col min="7943" max="7943" width="15.453125" style="11" customWidth="1"/>
    <col min="7944" max="8188" width="9.1796875" style="11" customWidth="1"/>
    <col min="8189" max="8189" width="5.1796875" style="11" customWidth="1"/>
    <col min="8190" max="8190" width="17.1796875" style="11" customWidth="1"/>
    <col min="8191" max="8191" width="4.453125" style="11" customWidth="1"/>
    <col min="8192" max="8192" width="13.453125" style="11"/>
    <col min="8193" max="8193" width="20" style="11" customWidth="1"/>
    <col min="8194" max="8196" width="13.453125" style="11" customWidth="1"/>
    <col min="8197" max="8197" width="13.54296875" style="11" customWidth="1"/>
    <col min="8198" max="8198" width="15.1796875" style="11" customWidth="1"/>
    <col min="8199" max="8199" width="15.453125" style="11" customWidth="1"/>
    <col min="8200" max="8444" width="9.1796875" style="11" customWidth="1"/>
    <col min="8445" max="8445" width="5.1796875" style="11" customWidth="1"/>
    <col min="8446" max="8446" width="17.1796875" style="11" customWidth="1"/>
    <col min="8447" max="8447" width="4.453125" style="11" customWidth="1"/>
    <col min="8448" max="8448" width="13.453125" style="11"/>
    <col min="8449" max="8449" width="20" style="11" customWidth="1"/>
    <col min="8450" max="8452" width="13.453125" style="11" customWidth="1"/>
    <col min="8453" max="8453" width="13.54296875" style="11" customWidth="1"/>
    <col min="8454" max="8454" width="15.1796875" style="11" customWidth="1"/>
    <col min="8455" max="8455" width="15.453125" style="11" customWidth="1"/>
    <col min="8456" max="8700" width="9.1796875" style="11" customWidth="1"/>
    <col min="8701" max="8701" width="5.1796875" style="11" customWidth="1"/>
    <col min="8702" max="8702" width="17.1796875" style="11" customWidth="1"/>
    <col min="8703" max="8703" width="4.453125" style="11" customWidth="1"/>
    <col min="8704" max="8704" width="13.453125" style="11"/>
    <col min="8705" max="8705" width="20" style="11" customWidth="1"/>
    <col min="8706" max="8708" width="13.453125" style="11" customWidth="1"/>
    <col min="8709" max="8709" width="13.54296875" style="11" customWidth="1"/>
    <col min="8710" max="8710" width="15.1796875" style="11" customWidth="1"/>
    <col min="8711" max="8711" width="15.453125" style="11" customWidth="1"/>
    <col min="8712" max="8956" width="9.1796875" style="11" customWidth="1"/>
    <col min="8957" max="8957" width="5.1796875" style="11" customWidth="1"/>
    <col min="8958" max="8958" width="17.1796875" style="11" customWidth="1"/>
    <col min="8959" max="8959" width="4.453125" style="11" customWidth="1"/>
    <col min="8960" max="8960" width="13.453125" style="11"/>
    <col min="8961" max="8961" width="20" style="11" customWidth="1"/>
    <col min="8962" max="8964" width="13.453125" style="11" customWidth="1"/>
    <col min="8965" max="8965" width="13.54296875" style="11" customWidth="1"/>
    <col min="8966" max="8966" width="15.1796875" style="11" customWidth="1"/>
    <col min="8967" max="8967" width="15.453125" style="11" customWidth="1"/>
    <col min="8968" max="9212" width="9.1796875" style="11" customWidth="1"/>
    <col min="9213" max="9213" width="5.1796875" style="11" customWidth="1"/>
    <col min="9214" max="9214" width="17.1796875" style="11" customWidth="1"/>
    <col min="9215" max="9215" width="4.453125" style="11" customWidth="1"/>
    <col min="9216" max="9216" width="13.453125" style="11"/>
    <col min="9217" max="9217" width="20" style="11" customWidth="1"/>
    <col min="9218" max="9220" width="13.453125" style="11" customWidth="1"/>
    <col min="9221" max="9221" width="13.54296875" style="11" customWidth="1"/>
    <col min="9222" max="9222" width="15.1796875" style="11" customWidth="1"/>
    <col min="9223" max="9223" width="15.453125" style="11" customWidth="1"/>
    <col min="9224" max="9468" width="9.1796875" style="11" customWidth="1"/>
    <col min="9469" max="9469" width="5.1796875" style="11" customWidth="1"/>
    <col min="9470" max="9470" width="17.1796875" style="11" customWidth="1"/>
    <col min="9471" max="9471" width="4.453125" style="11" customWidth="1"/>
    <col min="9472" max="9472" width="13.453125" style="11"/>
    <col min="9473" max="9473" width="20" style="11" customWidth="1"/>
    <col min="9474" max="9476" width="13.453125" style="11" customWidth="1"/>
    <col min="9477" max="9477" width="13.54296875" style="11" customWidth="1"/>
    <col min="9478" max="9478" width="15.1796875" style="11" customWidth="1"/>
    <col min="9479" max="9479" width="15.453125" style="11" customWidth="1"/>
    <col min="9480" max="9724" width="9.1796875" style="11" customWidth="1"/>
    <col min="9725" max="9725" width="5.1796875" style="11" customWidth="1"/>
    <col min="9726" max="9726" width="17.1796875" style="11" customWidth="1"/>
    <col min="9727" max="9727" width="4.453125" style="11" customWidth="1"/>
    <col min="9728" max="9728" width="13.453125" style="11"/>
    <col min="9729" max="9729" width="20" style="11" customWidth="1"/>
    <col min="9730" max="9732" width="13.453125" style="11" customWidth="1"/>
    <col min="9733" max="9733" width="13.54296875" style="11" customWidth="1"/>
    <col min="9734" max="9734" width="15.1796875" style="11" customWidth="1"/>
    <col min="9735" max="9735" width="15.453125" style="11" customWidth="1"/>
    <col min="9736" max="9980" width="9.1796875" style="11" customWidth="1"/>
    <col min="9981" max="9981" width="5.1796875" style="11" customWidth="1"/>
    <col min="9982" max="9982" width="17.1796875" style="11" customWidth="1"/>
    <col min="9983" max="9983" width="4.453125" style="11" customWidth="1"/>
    <col min="9984" max="9984" width="13.453125" style="11"/>
    <col min="9985" max="9985" width="20" style="11" customWidth="1"/>
    <col min="9986" max="9988" width="13.453125" style="11" customWidth="1"/>
    <col min="9989" max="9989" width="13.54296875" style="11" customWidth="1"/>
    <col min="9990" max="9990" width="15.1796875" style="11" customWidth="1"/>
    <col min="9991" max="9991" width="15.453125" style="11" customWidth="1"/>
    <col min="9992" max="10236" width="9.1796875" style="11" customWidth="1"/>
    <col min="10237" max="10237" width="5.1796875" style="11" customWidth="1"/>
    <col min="10238" max="10238" width="17.1796875" style="11" customWidth="1"/>
    <col min="10239" max="10239" width="4.453125" style="11" customWidth="1"/>
    <col min="10240" max="10240" width="13.453125" style="11"/>
    <col min="10241" max="10241" width="20" style="11" customWidth="1"/>
    <col min="10242" max="10244" width="13.453125" style="11" customWidth="1"/>
    <col min="10245" max="10245" width="13.54296875" style="11" customWidth="1"/>
    <col min="10246" max="10246" width="15.1796875" style="11" customWidth="1"/>
    <col min="10247" max="10247" width="15.453125" style="11" customWidth="1"/>
    <col min="10248" max="10492" width="9.1796875" style="11" customWidth="1"/>
    <col min="10493" max="10493" width="5.1796875" style="11" customWidth="1"/>
    <col min="10494" max="10494" width="17.1796875" style="11" customWidth="1"/>
    <col min="10495" max="10495" width="4.453125" style="11" customWidth="1"/>
    <col min="10496" max="10496" width="13.453125" style="11"/>
    <col min="10497" max="10497" width="20" style="11" customWidth="1"/>
    <col min="10498" max="10500" width="13.453125" style="11" customWidth="1"/>
    <col min="10501" max="10501" width="13.54296875" style="11" customWidth="1"/>
    <col min="10502" max="10502" width="15.1796875" style="11" customWidth="1"/>
    <col min="10503" max="10503" width="15.453125" style="11" customWidth="1"/>
    <col min="10504" max="10748" width="9.1796875" style="11" customWidth="1"/>
    <col min="10749" max="10749" width="5.1796875" style="11" customWidth="1"/>
    <col min="10750" max="10750" width="17.1796875" style="11" customWidth="1"/>
    <col min="10751" max="10751" width="4.453125" style="11" customWidth="1"/>
    <col min="10752" max="10752" width="13.453125" style="11"/>
    <col min="10753" max="10753" width="20" style="11" customWidth="1"/>
    <col min="10754" max="10756" width="13.453125" style="11" customWidth="1"/>
    <col min="10757" max="10757" width="13.54296875" style="11" customWidth="1"/>
    <col min="10758" max="10758" width="15.1796875" style="11" customWidth="1"/>
    <col min="10759" max="10759" width="15.453125" style="11" customWidth="1"/>
    <col min="10760" max="11004" width="9.1796875" style="11" customWidth="1"/>
    <col min="11005" max="11005" width="5.1796875" style="11" customWidth="1"/>
    <col min="11006" max="11006" width="17.1796875" style="11" customWidth="1"/>
    <col min="11007" max="11007" width="4.453125" style="11" customWidth="1"/>
    <col min="11008" max="11008" width="13.453125" style="11"/>
    <col min="11009" max="11009" width="20" style="11" customWidth="1"/>
    <col min="11010" max="11012" width="13.453125" style="11" customWidth="1"/>
    <col min="11013" max="11013" width="13.54296875" style="11" customWidth="1"/>
    <col min="11014" max="11014" width="15.1796875" style="11" customWidth="1"/>
    <col min="11015" max="11015" width="15.453125" style="11" customWidth="1"/>
    <col min="11016" max="11260" width="9.1796875" style="11" customWidth="1"/>
    <col min="11261" max="11261" width="5.1796875" style="11" customWidth="1"/>
    <col min="11262" max="11262" width="17.1796875" style="11" customWidth="1"/>
    <col min="11263" max="11263" width="4.453125" style="11" customWidth="1"/>
    <col min="11264" max="11264" width="13.453125" style="11"/>
    <col min="11265" max="11265" width="20" style="11" customWidth="1"/>
    <col min="11266" max="11268" width="13.453125" style="11" customWidth="1"/>
    <col min="11269" max="11269" width="13.54296875" style="11" customWidth="1"/>
    <col min="11270" max="11270" width="15.1796875" style="11" customWidth="1"/>
    <col min="11271" max="11271" width="15.453125" style="11" customWidth="1"/>
    <col min="11272" max="11516" width="9.1796875" style="11" customWidth="1"/>
    <col min="11517" max="11517" width="5.1796875" style="11" customWidth="1"/>
    <col min="11518" max="11518" width="17.1796875" style="11" customWidth="1"/>
    <col min="11519" max="11519" width="4.453125" style="11" customWidth="1"/>
    <col min="11520" max="11520" width="13.453125" style="11"/>
    <col min="11521" max="11521" width="20" style="11" customWidth="1"/>
    <col min="11522" max="11524" width="13.453125" style="11" customWidth="1"/>
    <col min="11525" max="11525" width="13.54296875" style="11" customWidth="1"/>
    <col min="11526" max="11526" width="15.1796875" style="11" customWidth="1"/>
    <col min="11527" max="11527" width="15.453125" style="11" customWidth="1"/>
    <col min="11528" max="11772" width="9.1796875" style="11" customWidth="1"/>
    <col min="11773" max="11773" width="5.1796875" style="11" customWidth="1"/>
    <col min="11774" max="11774" width="17.1796875" style="11" customWidth="1"/>
    <col min="11775" max="11775" width="4.453125" style="11" customWidth="1"/>
    <col min="11776" max="11776" width="13.453125" style="11"/>
    <col min="11777" max="11777" width="20" style="11" customWidth="1"/>
    <col min="11778" max="11780" width="13.453125" style="11" customWidth="1"/>
    <col min="11781" max="11781" width="13.54296875" style="11" customWidth="1"/>
    <col min="11782" max="11782" width="15.1796875" style="11" customWidth="1"/>
    <col min="11783" max="11783" width="15.453125" style="11" customWidth="1"/>
    <col min="11784" max="12028" width="9.1796875" style="11" customWidth="1"/>
    <col min="12029" max="12029" width="5.1796875" style="11" customWidth="1"/>
    <col min="12030" max="12030" width="17.1796875" style="11" customWidth="1"/>
    <col min="12031" max="12031" width="4.453125" style="11" customWidth="1"/>
    <col min="12032" max="12032" width="13.453125" style="11"/>
    <col min="12033" max="12033" width="20" style="11" customWidth="1"/>
    <col min="12034" max="12036" width="13.453125" style="11" customWidth="1"/>
    <col min="12037" max="12037" width="13.54296875" style="11" customWidth="1"/>
    <col min="12038" max="12038" width="15.1796875" style="11" customWidth="1"/>
    <col min="12039" max="12039" width="15.453125" style="11" customWidth="1"/>
    <col min="12040" max="12284" width="9.1796875" style="11" customWidth="1"/>
    <col min="12285" max="12285" width="5.1796875" style="11" customWidth="1"/>
    <col min="12286" max="12286" width="17.1796875" style="11" customWidth="1"/>
    <col min="12287" max="12287" width="4.453125" style="11" customWidth="1"/>
    <col min="12288" max="12288" width="13.453125" style="11"/>
    <col min="12289" max="12289" width="20" style="11" customWidth="1"/>
    <col min="12290" max="12292" width="13.453125" style="11" customWidth="1"/>
    <col min="12293" max="12293" width="13.54296875" style="11" customWidth="1"/>
    <col min="12294" max="12294" width="15.1796875" style="11" customWidth="1"/>
    <col min="12295" max="12295" width="15.453125" style="11" customWidth="1"/>
    <col min="12296" max="12540" width="9.1796875" style="11" customWidth="1"/>
    <col min="12541" max="12541" width="5.1796875" style="11" customWidth="1"/>
    <col min="12542" max="12542" width="17.1796875" style="11" customWidth="1"/>
    <col min="12543" max="12543" width="4.453125" style="11" customWidth="1"/>
    <col min="12544" max="12544" width="13.453125" style="11"/>
    <col min="12545" max="12545" width="20" style="11" customWidth="1"/>
    <col min="12546" max="12548" width="13.453125" style="11" customWidth="1"/>
    <col min="12549" max="12549" width="13.54296875" style="11" customWidth="1"/>
    <col min="12550" max="12550" width="15.1796875" style="11" customWidth="1"/>
    <col min="12551" max="12551" width="15.453125" style="11" customWidth="1"/>
    <col min="12552" max="12796" width="9.1796875" style="11" customWidth="1"/>
    <col min="12797" max="12797" width="5.1796875" style="11" customWidth="1"/>
    <col min="12798" max="12798" width="17.1796875" style="11" customWidth="1"/>
    <col min="12799" max="12799" width="4.453125" style="11" customWidth="1"/>
    <col min="12800" max="12800" width="13.453125" style="11"/>
    <col min="12801" max="12801" width="20" style="11" customWidth="1"/>
    <col min="12802" max="12804" width="13.453125" style="11" customWidth="1"/>
    <col min="12805" max="12805" width="13.54296875" style="11" customWidth="1"/>
    <col min="12806" max="12806" width="15.1796875" style="11" customWidth="1"/>
    <col min="12807" max="12807" width="15.453125" style="11" customWidth="1"/>
    <col min="12808" max="13052" width="9.1796875" style="11" customWidth="1"/>
    <col min="13053" max="13053" width="5.1796875" style="11" customWidth="1"/>
    <col min="13054" max="13054" width="17.1796875" style="11" customWidth="1"/>
    <col min="13055" max="13055" width="4.453125" style="11" customWidth="1"/>
    <col min="13056" max="13056" width="13.453125" style="11"/>
    <col min="13057" max="13057" width="20" style="11" customWidth="1"/>
    <col min="13058" max="13060" width="13.453125" style="11" customWidth="1"/>
    <col min="13061" max="13061" width="13.54296875" style="11" customWidth="1"/>
    <col min="13062" max="13062" width="15.1796875" style="11" customWidth="1"/>
    <col min="13063" max="13063" width="15.453125" style="11" customWidth="1"/>
    <col min="13064" max="13308" width="9.1796875" style="11" customWidth="1"/>
    <col min="13309" max="13309" width="5.1796875" style="11" customWidth="1"/>
    <col min="13310" max="13310" width="17.1796875" style="11" customWidth="1"/>
    <col min="13311" max="13311" width="4.453125" style="11" customWidth="1"/>
    <col min="13312" max="13312" width="13.453125" style="11"/>
    <col min="13313" max="13313" width="20" style="11" customWidth="1"/>
    <col min="13314" max="13316" width="13.453125" style="11" customWidth="1"/>
    <col min="13317" max="13317" width="13.54296875" style="11" customWidth="1"/>
    <col min="13318" max="13318" width="15.1796875" style="11" customWidth="1"/>
    <col min="13319" max="13319" width="15.453125" style="11" customWidth="1"/>
    <col min="13320" max="13564" width="9.1796875" style="11" customWidth="1"/>
    <col min="13565" max="13565" width="5.1796875" style="11" customWidth="1"/>
    <col min="13566" max="13566" width="17.1796875" style="11" customWidth="1"/>
    <col min="13567" max="13567" width="4.453125" style="11" customWidth="1"/>
    <col min="13568" max="13568" width="13.453125" style="11"/>
    <col min="13569" max="13569" width="20" style="11" customWidth="1"/>
    <col min="13570" max="13572" width="13.453125" style="11" customWidth="1"/>
    <col min="13573" max="13573" width="13.54296875" style="11" customWidth="1"/>
    <col min="13574" max="13574" width="15.1796875" style="11" customWidth="1"/>
    <col min="13575" max="13575" width="15.453125" style="11" customWidth="1"/>
    <col min="13576" max="13820" width="9.1796875" style="11" customWidth="1"/>
    <col min="13821" max="13821" width="5.1796875" style="11" customWidth="1"/>
    <col min="13822" max="13822" width="17.1796875" style="11" customWidth="1"/>
    <col min="13823" max="13823" width="4.453125" style="11" customWidth="1"/>
    <col min="13824" max="13824" width="13.453125" style="11"/>
    <col min="13825" max="13825" width="20" style="11" customWidth="1"/>
    <col min="13826" max="13828" width="13.453125" style="11" customWidth="1"/>
    <col min="13829" max="13829" width="13.54296875" style="11" customWidth="1"/>
    <col min="13830" max="13830" width="15.1796875" style="11" customWidth="1"/>
    <col min="13831" max="13831" width="15.453125" style="11" customWidth="1"/>
    <col min="13832" max="14076" width="9.1796875" style="11" customWidth="1"/>
    <col min="14077" max="14077" width="5.1796875" style="11" customWidth="1"/>
    <col min="14078" max="14078" width="17.1796875" style="11" customWidth="1"/>
    <col min="14079" max="14079" width="4.453125" style="11" customWidth="1"/>
    <col min="14080" max="14080" width="13.453125" style="11"/>
    <col min="14081" max="14081" width="20" style="11" customWidth="1"/>
    <col min="14082" max="14084" width="13.453125" style="11" customWidth="1"/>
    <col min="14085" max="14085" width="13.54296875" style="11" customWidth="1"/>
    <col min="14086" max="14086" width="15.1796875" style="11" customWidth="1"/>
    <col min="14087" max="14087" width="15.453125" style="11" customWidth="1"/>
    <col min="14088" max="14332" width="9.1796875" style="11" customWidth="1"/>
    <col min="14333" max="14333" width="5.1796875" style="11" customWidth="1"/>
    <col min="14334" max="14334" width="17.1796875" style="11" customWidth="1"/>
    <col min="14335" max="14335" width="4.453125" style="11" customWidth="1"/>
    <col min="14336" max="14336" width="13.453125" style="11"/>
    <col min="14337" max="14337" width="20" style="11" customWidth="1"/>
    <col min="14338" max="14340" width="13.453125" style="11" customWidth="1"/>
    <col min="14341" max="14341" width="13.54296875" style="11" customWidth="1"/>
    <col min="14342" max="14342" width="15.1796875" style="11" customWidth="1"/>
    <col min="14343" max="14343" width="15.453125" style="11" customWidth="1"/>
    <col min="14344" max="14588" width="9.1796875" style="11" customWidth="1"/>
    <col min="14589" max="14589" width="5.1796875" style="11" customWidth="1"/>
    <col min="14590" max="14590" width="17.1796875" style="11" customWidth="1"/>
    <col min="14591" max="14591" width="4.453125" style="11" customWidth="1"/>
    <col min="14592" max="14592" width="13.453125" style="11"/>
    <col min="14593" max="14593" width="20" style="11" customWidth="1"/>
    <col min="14594" max="14596" width="13.453125" style="11" customWidth="1"/>
    <col min="14597" max="14597" width="13.54296875" style="11" customWidth="1"/>
    <col min="14598" max="14598" width="15.1796875" style="11" customWidth="1"/>
    <col min="14599" max="14599" width="15.453125" style="11" customWidth="1"/>
    <col min="14600" max="14844" width="9.1796875" style="11" customWidth="1"/>
    <col min="14845" max="14845" width="5.1796875" style="11" customWidth="1"/>
    <col min="14846" max="14846" width="17.1796875" style="11" customWidth="1"/>
    <col min="14847" max="14847" width="4.453125" style="11" customWidth="1"/>
    <col min="14848" max="14848" width="13.453125" style="11"/>
    <col min="14849" max="14849" width="20" style="11" customWidth="1"/>
    <col min="14850" max="14852" width="13.453125" style="11" customWidth="1"/>
    <col min="14853" max="14853" width="13.54296875" style="11" customWidth="1"/>
    <col min="14854" max="14854" width="15.1796875" style="11" customWidth="1"/>
    <col min="14855" max="14855" width="15.453125" style="11" customWidth="1"/>
    <col min="14856" max="15100" width="9.1796875" style="11" customWidth="1"/>
    <col min="15101" max="15101" width="5.1796875" style="11" customWidth="1"/>
    <col min="15102" max="15102" width="17.1796875" style="11" customWidth="1"/>
    <col min="15103" max="15103" width="4.453125" style="11" customWidth="1"/>
    <col min="15104" max="15104" width="13.453125" style="11"/>
    <col min="15105" max="15105" width="20" style="11" customWidth="1"/>
    <col min="15106" max="15108" width="13.453125" style="11" customWidth="1"/>
    <col min="15109" max="15109" width="13.54296875" style="11" customWidth="1"/>
    <col min="15110" max="15110" width="15.1796875" style="11" customWidth="1"/>
    <col min="15111" max="15111" width="15.453125" style="11" customWidth="1"/>
    <col min="15112" max="15356" width="9.1796875" style="11" customWidth="1"/>
    <col min="15357" max="15357" width="5.1796875" style="11" customWidth="1"/>
    <col min="15358" max="15358" width="17.1796875" style="11" customWidth="1"/>
    <col min="15359" max="15359" width="4.453125" style="11" customWidth="1"/>
    <col min="15360" max="15360" width="13.453125" style="11"/>
    <col min="15361" max="15361" width="20" style="11" customWidth="1"/>
    <col min="15362" max="15364" width="13.453125" style="11" customWidth="1"/>
    <col min="15365" max="15365" width="13.54296875" style="11" customWidth="1"/>
    <col min="15366" max="15366" width="15.1796875" style="11" customWidth="1"/>
    <col min="15367" max="15367" width="15.453125" style="11" customWidth="1"/>
    <col min="15368" max="15612" width="9.1796875" style="11" customWidth="1"/>
    <col min="15613" max="15613" width="5.1796875" style="11" customWidth="1"/>
    <col min="15614" max="15614" width="17.1796875" style="11" customWidth="1"/>
    <col min="15615" max="15615" width="4.453125" style="11" customWidth="1"/>
    <col min="15616" max="15616" width="13.453125" style="11"/>
    <col min="15617" max="15617" width="20" style="11" customWidth="1"/>
    <col min="15618" max="15620" width="13.453125" style="11" customWidth="1"/>
    <col min="15621" max="15621" width="13.54296875" style="11" customWidth="1"/>
    <col min="15622" max="15622" width="15.1796875" style="11" customWidth="1"/>
    <col min="15623" max="15623" width="15.453125" style="11" customWidth="1"/>
    <col min="15624" max="15868" width="9.1796875" style="11" customWidth="1"/>
    <col min="15869" max="15869" width="5.1796875" style="11" customWidth="1"/>
    <col min="15870" max="15870" width="17.1796875" style="11" customWidth="1"/>
    <col min="15871" max="15871" width="4.453125" style="11" customWidth="1"/>
    <col min="15872" max="15872" width="13.453125" style="11"/>
    <col min="15873" max="15873" width="20" style="11" customWidth="1"/>
    <col min="15874" max="15876" width="13.453125" style="11" customWidth="1"/>
    <col min="15877" max="15877" width="13.54296875" style="11" customWidth="1"/>
    <col min="15878" max="15878" width="15.1796875" style="11" customWidth="1"/>
    <col min="15879" max="15879" width="15.453125" style="11" customWidth="1"/>
    <col min="15880" max="16124" width="9.1796875" style="11" customWidth="1"/>
    <col min="16125" max="16125" width="5.1796875" style="11" customWidth="1"/>
    <col min="16126" max="16126" width="17.1796875" style="11" customWidth="1"/>
    <col min="16127" max="16127" width="4.453125" style="11" customWidth="1"/>
    <col min="16128" max="16128" width="13.453125" style="11"/>
    <col min="16129" max="16129" width="20" style="11" customWidth="1"/>
    <col min="16130" max="16132" width="13.453125" style="11" customWidth="1"/>
    <col min="16133" max="16133" width="13.54296875" style="11" customWidth="1"/>
    <col min="16134" max="16134" width="15.1796875" style="11" customWidth="1"/>
    <col min="16135" max="16135" width="15.453125" style="11" customWidth="1"/>
    <col min="16136" max="16380" width="9.1796875" style="11" customWidth="1"/>
    <col min="16381" max="16381" width="5.1796875" style="11" customWidth="1"/>
    <col min="16382" max="16382" width="17.1796875" style="11" customWidth="1"/>
    <col min="16383" max="16383" width="4.453125" style="11" customWidth="1"/>
    <col min="16384" max="16384" width="13.453125" style="11"/>
  </cols>
  <sheetData>
    <row r="1" spans="1:10" ht="15.5" x14ac:dyDescent="0.35">
      <c r="A1" s="1" t="s">
        <v>12</v>
      </c>
    </row>
    <row r="2" spans="1:10" ht="15.5" x14ac:dyDescent="0.35">
      <c r="A2" s="13" t="s">
        <v>81</v>
      </c>
    </row>
    <row r="4" spans="1:10" ht="15.5" x14ac:dyDescent="0.35">
      <c r="A4" s="3" t="s">
        <v>23</v>
      </c>
      <c r="B4" s="3" t="s">
        <v>32</v>
      </c>
    </row>
    <row r="5" spans="1:10" ht="15.5" x14ac:dyDescent="0.35">
      <c r="A5" s="3" t="s">
        <v>25</v>
      </c>
      <c r="B5" s="47" t="s">
        <v>76</v>
      </c>
    </row>
    <row r="6" spans="1:10" s="17" customFormat="1" ht="29" x14ac:dyDescent="0.3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25" t="s">
        <v>20</v>
      </c>
      <c r="H6" s="103" t="s">
        <v>107</v>
      </c>
      <c r="I6" s="164" t="s">
        <v>102</v>
      </c>
      <c r="J6" s="164"/>
    </row>
    <row r="7" spans="1:10" ht="14.5" x14ac:dyDescent="0.35">
      <c r="A7" s="55" t="s">
        <v>110</v>
      </c>
      <c r="B7" s="43">
        <f>B14+B21+B28+B35+B42</f>
        <v>0</v>
      </c>
      <c r="C7" s="150">
        <f t="shared" ref="C7:F7" si="0">C14+C21+C28+C35+C42</f>
        <v>433516</v>
      </c>
      <c r="D7" s="150">
        <f t="shared" si="0"/>
        <v>77765</v>
      </c>
      <c r="E7" s="150">
        <f t="shared" si="0"/>
        <v>-1105294</v>
      </c>
      <c r="F7" s="150">
        <f t="shared" si="0"/>
        <v>0</v>
      </c>
      <c r="G7" s="19">
        <f>SUM(B7:F7)</f>
        <v>-594013</v>
      </c>
      <c r="H7" s="104">
        <v>-1087911.1309762201</v>
      </c>
      <c r="I7" s="108">
        <f>(G7-H7)/G7</f>
        <v>-0.83146013803775365</v>
      </c>
      <c r="J7" s="109">
        <f>G7-H7</f>
        <v>493898.13097622013</v>
      </c>
    </row>
    <row r="8" spans="1:10" ht="14.5" x14ac:dyDescent="0.35">
      <c r="A8" s="55" t="s">
        <v>111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4.5" x14ac:dyDescent="0.35">
      <c r="A9" s="55" t="s">
        <v>112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29" x14ac:dyDescent="0.35">
      <c r="A10" s="98" t="s">
        <v>114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4.5" x14ac:dyDescent="0.35">
      <c r="A11" s="142"/>
      <c r="B11" s="22"/>
      <c r="C11" s="22"/>
      <c r="D11" s="22"/>
      <c r="E11" s="22"/>
      <c r="F11" s="22"/>
      <c r="G11" s="23"/>
    </row>
    <row r="12" spans="1:10" ht="14.5" x14ac:dyDescent="0.35">
      <c r="A12" s="142"/>
      <c r="B12" s="24"/>
      <c r="C12" s="24"/>
      <c r="D12" s="24"/>
      <c r="E12" s="24"/>
      <c r="F12" s="24"/>
      <c r="G12" s="25"/>
    </row>
    <row r="13" spans="1:10" ht="43.5" x14ac:dyDescent="0.3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25" t="s">
        <v>20</v>
      </c>
    </row>
    <row r="14" spans="1:10" ht="14.5" x14ac:dyDescent="0.35">
      <c r="A14" s="139" t="s">
        <v>110</v>
      </c>
      <c r="B14" s="19">
        <f>0-B21</f>
        <v>0</v>
      </c>
      <c r="C14" s="140">
        <f>262050-C21</f>
        <v>-1269976</v>
      </c>
      <c r="D14" s="140">
        <f>0-D21</f>
        <v>0</v>
      </c>
      <c r="E14" s="93">
        <f>-1105294-E21</f>
        <v>-1105294</v>
      </c>
      <c r="F14" s="19">
        <v>0</v>
      </c>
      <c r="G14" s="19">
        <f>SUM(B14:F14)</f>
        <v>-2375270</v>
      </c>
    </row>
    <row r="15" spans="1:10" ht="14.5" x14ac:dyDescent="0.35">
      <c r="A15" s="139" t="s">
        <v>111</v>
      </c>
      <c r="B15" s="140">
        <v>0</v>
      </c>
      <c r="C15" s="140">
        <v>0</v>
      </c>
      <c r="D15" s="140">
        <v>0</v>
      </c>
      <c r="E15" s="43">
        <v>0</v>
      </c>
      <c r="F15" s="19">
        <v>0</v>
      </c>
      <c r="G15" s="19">
        <f>SUM(B15:F15)</f>
        <v>0</v>
      </c>
    </row>
    <row r="16" spans="1:10" ht="14.5" x14ac:dyDescent="0.35">
      <c r="A16" s="139" t="s">
        <v>112</v>
      </c>
      <c r="B16" s="140">
        <v>0</v>
      </c>
      <c r="C16" s="140">
        <v>0</v>
      </c>
      <c r="D16" s="140">
        <v>0</v>
      </c>
      <c r="E16" s="43">
        <v>0</v>
      </c>
      <c r="F16" s="19">
        <v>0</v>
      </c>
      <c r="G16" s="19">
        <f>SUM(B16:F16)</f>
        <v>0</v>
      </c>
    </row>
    <row r="17" spans="1:7" ht="29" x14ac:dyDescent="0.35">
      <c r="A17" s="98" t="s">
        <v>114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4.5" x14ac:dyDescent="0.35">
      <c r="A18" s="148"/>
      <c r="B18" s="24"/>
      <c r="C18" s="24"/>
      <c r="D18" s="24"/>
      <c r="E18" s="24"/>
      <c r="F18" s="24"/>
      <c r="G18" s="25"/>
    </row>
    <row r="19" spans="1:7" ht="14.5" x14ac:dyDescent="0.35">
      <c r="A19" s="148"/>
      <c r="B19" s="26"/>
      <c r="C19" s="26"/>
      <c r="D19" s="26"/>
      <c r="E19" s="26"/>
      <c r="F19" s="26"/>
      <c r="G19" s="27"/>
    </row>
    <row r="20" spans="1:7" ht="29" x14ac:dyDescent="0.3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25" t="s">
        <v>20</v>
      </c>
    </row>
    <row r="21" spans="1:7" ht="14.5" x14ac:dyDescent="0.35">
      <c r="A21" s="139" t="s">
        <v>110</v>
      </c>
      <c r="B21" s="140">
        <v>0</v>
      </c>
      <c r="C21" s="140">
        <v>1532026</v>
      </c>
      <c r="D21" s="140">
        <v>0</v>
      </c>
      <c r="E21" s="93">
        <v>0</v>
      </c>
      <c r="F21" s="19">
        <v>0</v>
      </c>
      <c r="G21" s="19">
        <f>SUM(B21:F21)</f>
        <v>1532026</v>
      </c>
    </row>
    <row r="22" spans="1:7" ht="14.5" x14ac:dyDescent="0.35">
      <c r="A22" s="139" t="s">
        <v>111</v>
      </c>
      <c r="B22" s="140">
        <v>0</v>
      </c>
      <c r="C22" s="140">
        <v>0</v>
      </c>
      <c r="D22" s="140">
        <v>0</v>
      </c>
      <c r="E22" s="43">
        <v>0</v>
      </c>
      <c r="F22" s="19">
        <v>0</v>
      </c>
      <c r="G22" s="19">
        <f>SUM(B22:F22)</f>
        <v>0</v>
      </c>
    </row>
    <row r="23" spans="1:7" ht="14.5" x14ac:dyDescent="0.35">
      <c r="A23" s="139" t="s">
        <v>112</v>
      </c>
      <c r="B23" s="140">
        <v>0</v>
      </c>
      <c r="C23" s="140">
        <v>0</v>
      </c>
      <c r="D23" s="140">
        <v>0</v>
      </c>
      <c r="E23" s="43">
        <v>0</v>
      </c>
      <c r="F23" s="19">
        <v>0</v>
      </c>
      <c r="G23" s="19">
        <f>SUM(B23:F23)</f>
        <v>0</v>
      </c>
    </row>
    <row r="24" spans="1:7" ht="29" x14ac:dyDescent="0.35">
      <c r="A24" s="98" t="s">
        <v>114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4.5" x14ac:dyDescent="0.35">
      <c r="A25" s="142"/>
      <c r="B25" s="26"/>
      <c r="C25" s="26"/>
      <c r="D25" s="26"/>
      <c r="E25" s="26"/>
      <c r="F25" s="26"/>
      <c r="G25" s="27"/>
    </row>
    <row r="26" spans="1:7" ht="14.5" x14ac:dyDescent="0.35">
      <c r="A26" s="142"/>
      <c r="B26" s="26"/>
      <c r="C26" s="26"/>
      <c r="D26" s="26"/>
      <c r="E26" s="26"/>
      <c r="F26" s="26"/>
      <c r="G26" s="27"/>
    </row>
    <row r="27" spans="1:7" ht="29" x14ac:dyDescent="0.3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25" t="s">
        <v>20</v>
      </c>
    </row>
    <row r="28" spans="1:7" ht="14.5" x14ac:dyDescent="0.35">
      <c r="A28" s="139" t="s">
        <v>110</v>
      </c>
      <c r="B28" s="140">
        <v>0</v>
      </c>
      <c r="C28" s="140">
        <v>0</v>
      </c>
      <c r="D28" s="140">
        <v>34414</v>
      </c>
      <c r="E28" s="152">
        <v>0</v>
      </c>
      <c r="F28" s="140">
        <v>0</v>
      </c>
      <c r="G28" s="19">
        <f>SUM(B28:F28)</f>
        <v>34414</v>
      </c>
    </row>
    <row r="29" spans="1:7" ht="14.5" x14ac:dyDescent="0.35">
      <c r="A29" s="139" t="s">
        <v>111</v>
      </c>
      <c r="B29" s="140">
        <v>0</v>
      </c>
      <c r="C29" s="140">
        <v>0</v>
      </c>
      <c r="D29" s="140">
        <v>0</v>
      </c>
      <c r="E29" s="150">
        <v>0</v>
      </c>
      <c r="F29" s="140">
        <v>0</v>
      </c>
      <c r="G29" s="19">
        <f>SUM(B29:F29)</f>
        <v>0</v>
      </c>
    </row>
    <row r="30" spans="1:7" ht="14.5" x14ac:dyDescent="0.35">
      <c r="A30" s="139" t="s">
        <v>112</v>
      </c>
      <c r="B30" s="140">
        <v>0</v>
      </c>
      <c r="C30" s="140">
        <v>0</v>
      </c>
      <c r="D30" s="140">
        <v>0</v>
      </c>
      <c r="E30" s="150">
        <v>0</v>
      </c>
      <c r="F30" s="140">
        <v>0</v>
      </c>
      <c r="G30" s="19">
        <f>SUM(B30:F30)</f>
        <v>0</v>
      </c>
    </row>
    <row r="31" spans="1:7" ht="29" x14ac:dyDescent="0.35">
      <c r="A31" s="98" t="s">
        <v>114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4.5" x14ac:dyDescent="0.35">
      <c r="A32" s="142"/>
      <c r="B32" s="22"/>
      <c r="C32" s="22"/>
      <c r="D32" s="22"/>
      <c r="E32" s="22"/>
      <c r="F32" s="22"/>
      <c r="G32" s="25"/>
    </row>
    <row r="33" spans="1:7" ht="14.5" x14ac:dyDescent="0.35">
      <c r="A33" s="142"/>
      <c r="B33" s="22"/>
      <c r="C33" s="22"/>
      <c r="D33" s="22"/>
      <c r="E33" s="22"/>
      <c r="F33" s="22"/>
      <c r="G33" s="25"/>
    </row>
    <row r="34" spans="1:7" ht="29" x14ac:dyDescent="0.3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25" t="s">
        <v>20</v>
      </c>
    </row>
    <row r="35" spans="1:7" ht="14.5" x14ac:dyDescent="0.35">
      <c r="A35" s="139" t="s">
        <v>110</v>
      </c>
      <c r="B35" s="140">
        <v>0</v>
      </c>
      <c r="C35" s="140">
        <v>0</v>
      </c>
      <c r="D35" s="140">
        <v>43351</v>
      </c>
      <c r="E35" s="152">
        <v>0</v>
      </c>
      <c r="F35" s="140">
        <v>0</v>
      </c>
      <c r="G35" s="19">
        <f>SUM(B35:F35)</f>
        <v>43351</v>
      </c>
    </row>
    <row r="36" spans="1:7" ht="14.5" x14ac:dyDescent="0.35">
      <c r="A36" s="139" t="s">
        <v>111</v>
      </c>
      <c r="B36" s="140">
        <v>0</v>
      </c>
      <c r="C36" s="140">
        <v>0</v>
      </c>
      <c r="D36" s="140">
        <v>0</v>
      </c>
      <c r="E36" s="150">
        <v>0</v>
      </c>
      <c r="F36" s="140">
        <v>0</v>
      </c>
      <c r="G36" s="19">
        <f>SUM(B36:F36)</f>
        <v>0</v>
      </c>
    </row>
    <row r="37" spans="1:7" ht="14.5" x14ac:dyDescent="0.35">
      <c r="A37" s="139" t="s">
        <v>112</v>
      </c>
      <c r="B37" s="140">
        <v>0</v>
      </c>
      <c r="C37" s="140">
        <v>0</v>
      </c>
      <c r="D37" s="140">
        <v>0</v>
      </c>
      <c r="E37" s="150">
        <v>0</v>
      </c>
      <c r="F37" s="140">
        <v>0</v>
      </c>
      <c r="G37" s="19">
        <f>SUM(B37:F37)</f>
        <v>0</v>
      </c>
    </row>
    <row r="38" spans="1:7" ht="29" x14ac:dyDescent="0.35">
      <c r="A38" s="98" t="s">
        <v>114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7" ht="14.5" x14ac:dyDescent="0.35">
      <c r="A39" s="136"/>
      <c r="B39" s="22"/>
      <c r="C39" s="22"/>
      <c r="D39" s="22"/>
      <c r="E39" s="22"/>
      <c r="F39" s="22"/>
      <c r="G39" s="23"/>
    </row>
    <row r="40" spans="1:7" ht="14.5" x14ac:dyDescent="0.35">
      <c r="A40" s="136"/>
      <c r="B40" s="22"/>
      <c r="C40" s="22"/>
      <c r="D40" s="22"/>
      <c r="E40" s="22"/>
      <c r="F40" s="22"/>
      <c r="G40" s="23"/>
    </row>
    <row r="41" spans="1:7" ht="29" x14ac:dyDescent="0.3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25" t="s">
        <v>20</v>
      </c>
    </row>
    <row r="42" spans="1:7" ht="14.5" x14ac:dyDescent="0.35">
      <c r="A42" s="139" t="s">
        <v>110</v>
      </c>
      <c r="B42" s="140">
        <v>0</v>
      </c>
      <c r="C42" s="140">
        <v>171466</v>
      </c>
      <c r="D42" s="140">
        <v>0</v>
      </c>
      <c r="E42" s="152">
        <v>0</v>
      </c>
      <c r="F42" s="140">
        <v>0</v>
      </c>
      <c r="G42" s="19">
        <f>SUM(B42:F42)</f>
        <v>171466</v>
      </c>
    </row>
    <row r="43" spans="1:7" ht="14.5" x14ac:dyDescent="0.35">
      <c r="A43" s="139" t="s">
        <v>111</v>
      </c>
      <c r="B43" s="140">
        <v>0</v>
      </c>
      <c r="C43" s="140">
        <v>0</v>
      </c>
      <c r="D43" s="140">
        <v>0</v>
      </c>
      <c r="E43" s="150">
        <v>0</v>
      </c>
      <c r="F43" s="140">
        <v>0</v>
      </c>
      <c r="G43" s="19">
        <f>SUM(B43:F43)</f>
        <v>0</v>
      </c>
    </row>
    <row r="44" spans="1:7" ht="14.5" x14ac:dyDescent="0.35">
      <c r="A44" s="139" t="s">
        <v>112</v>
      </c>
      <c r="B44" s="140">
        <v>0</v>
      </c>
      <c r="C44" s="140">
        <v>0</v>
      </c>
      <c r="D44" s="140">
        <v>0</v>
      </c>
      <c r="E44" s="150">
        <v>0</v>
      </c>
      <c r="F44" s="140">
        <v>0</v>
      </c>
      <c r="G44" s="19">
        <f>SUM(B44:F44)</f>
        <v>0</v>
      </c>
    </row>
    <row r="45" spans="1:7" ht="29" x14ac:dyDescent="0.35">
      <c r="A45" s="98" t="s">
        <v>114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7" ht="14.5" x14ac:dyDescent="0.3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3" orientation="landscape" cellComments="atEnd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11" sqref="B11"/>
    </sheetView>
  </sheetViews>
  <sheetFormatPr defaultRowHeight="14.5" x14ac:dyDescent="0.35"/>
  <cols>
    <col min="1" max="1" width="27.1796875" style="2" customWidth="1"/>
    <col min="2" max="2" width="24.54296875" style="2" bestFit="1" customWidth="1"/>
    <col min="3" max="3" width="24.54296875" style="2" customWidth="1"/>
    <col min="4" max="7" width="15.54296875" style="2" customWidth="1"/>
    <col min="8" max="8" width="11.1796875" style="59" bestFit="1" customWidth="1"/>
    <col min="9" max="233" width="9.1796875" style="2"/>
    <col min="234" max="234" width="27.1796875" style="2" customWidth="1"/>
    <col min="235" max="235" width="24.54296875" style="2" bestFit="1" customWidth="1"/>
    <col min="236" max="246" width="15.54296875" style="2" customWidth="1"/>
    <col min="247" max="247" width="21.54296875" style="2" customWidth="1"/>
    <col min="248" max="489" width="9.1796875" style="2"/>
    <col min="490" max="490" width="27.1796875" style="2" customWidth="1"/>
    <col min="491" max="491" width="24.54296875" style="2" bestFit="1" customWidth="1"/>
    <col min="492" max="502" width="15.54296875" style="2" customWidth="1"/>
    <col min="503" max="503" width="21.54296875" style="2" customWidth="1"/>
    <col min="504" max="745" width="9.1796875" style="2"/>
    <col min="746" max="746" width="27.1796875" style="2" customWidth="1"/>
    <col min="747" max="747" width="24.54296875" style="2" bestFit="1" customWidth="1"/>
    <col min="748" max="758" width="15.54296875" style="2" customWidth="1"/>
    <col min="759" max="759" width="21.54296875" style="2" customWidth="1"/>
    <col min="760" max="1001" width="9.1796875" style="2"/>
    <col min="1002" max="1002" width="27.1796875" style="2" customWidth="1"/>
    <col min="1003" max="1003" width="24.54296875" style="2" bestFit="1" customWidth="1"/>
    <col min="1004" max="1014" width="15.54296875" style="2" customWidth="1"/>
    <col min="1015" max="1015" width="21.54296875" style="2" customWidth="1"/>
    <col min="1016" max="1257" width="9.1796875" style="2"/>
    <col min="1258" max="1258" width="27.1796875" style="2" customWidth="1"/>
    <col min="1259" max="1259" width="24.54296875" style="2" bestFit="1" customWidth="1"/>
    <col min="1260" max="1270" width="15.54296875" style="2" customWidth="1"/>
    <col min="1271" max="1271" width="21.54296875" style="2" customWidth="1"/>
    <col min="1272" max="1513" width="9.1796875" style="2"/>
    <col min="1514" max="1514" width="27.1796875" style="2" customWidth="1"/>
    <col min="1515" max="1515" width="24.54296875" style="2" bestFit="1" customWidth="1"/>
    <col min="1516" max="1526" width="15.54296875" style="2" customWidth="1"/>
    <col min="1527" max="1527" width="21.54296875" style="2" customWidth="1"/>
    <col min="1528" max="1769" width="9.1796875" style="2"/>
    <col min="1770" max="1770" width="27.1796875" style="2" customWidth="1"/>
    <col min="1771" max="1771" width="24.54296875" style="2" bestFit="1" customWidth="1"/>
    <col min="1772" max="1782" width="15.54296875" style="2" customWidth="1"/>
    <col min="1783" max="1783" width="21.54296875" style="2" customWidth="1"/>
    <col min="1784" max="2025" width="9.1796875" style="2"/>
    <col min="2026" max="2026" width="27.1796875" style="2" customWidth="1"/>
    <col min="2027" max="2027" width="24.54296875" style="2" bestFit="1" customWidth="1"/>
    <col min="2028" max="2038" width="15.54296875" style="2" customWidth="1"/>
    <col min="2039" max="2039" width="21.54296875" style="2" customWidth="1"/>
    <col min="2040" max="2281" width="9.1796875" style="2"/>
    <col min="2282" max="2282" width="27.1796875" style="2" customWidth="1"/>
    <col min="2283" max="2283" width="24.54296875" style="2" bestFit="1" customWidth="1"/>
    <col min="2284" max="2294" width="15.54296875" style="2" customWidth="1"/>
    <col min="2295" max="2295" width="21.54296875" style="2" customWidth="1"/>
    <col min="2296" max="2537" width="9.1796875" style="2"/>
    <col min="2538" max="2538" width="27.1796875" style="2" customWidth="1"/>
    <col min="2539" max="2539" width="24.54296875" style="2" bestFit="1" customWidth="1"/>
    <col min="2540" max="2550" width="15.54296875" style="2" customWidth="1"/>
    <col min="2551" max="2551" width="21.54296875" style="2" customWidth="1"/>
    <col min="2552" max="2793" width="9.1796875" style="2"/>
    <col min="2794" max="2794" width="27.1796875" style="2" customWidth="1"/>
    <col min="2795" max="2795" width="24.54296875" style="2" bestFit="1" customWidth="1"/>
    <col min="2796" max="2806" width="15.54296875" style="2" customWidth="1"/>
    <col min="2807" max="2807" width="21.54296875" style="2" customWidth="1"/>
    <col min="2808" max="3049" width="9.1796875" style="2"/>
    <col min="3050" max="3050" width="27.1796875" style="2" customWidth="1"/>
    <col min="3051" max="3051" width="24.54296875" style="2" bestFit="1" customWidth="1"/>
    <col min="3052" max="3062" width="15.54296875" style="2" customWidth="1"/>
    <col min="3063" max="3063" width="21.54296875" style="2" customWidth="1"/>
    <col min="3064" max="3305" width="9.1796875" style="2"/>
    <col min="3306" max="3306" width="27.1796875" style="2" customWidth="1"/>
    <col min="3307" max="3307" width="24.54296875" style="2" bestFit="1" customWidth="1"/>
    <col min="3308" max="3318" width="15.54296875" style="2" customWidth="1"/>
    <col min="3319" max="3319" width="21.54296875" style="2" customWidth="1"/>
    <col min="3320" max="3561" width="9.1796875" style="2"/>
    <col min="3562" max="3562" width="27.1796875" style="2" customWidth="1"/>
    <col min="3563" max="3563" width="24.54296875" style="2" bestFit="1" customWidth="1"/>
    <col min="3564" max="3574" width="15.54296875" style="2" customWidth="1"/>
    <col min="3575" max="3575" width="21.54296875" style="2" customWidth="1"/>
    <col min="3576" max="3817" width="9.1796875" style="2"/>
    <col min="3818" max="3818" width="27.1796875" style="2" customWidth="1"/>
    <col min="3819" max="3819" width="24.54296875" style="2" bestFit="1" customWidth="1"/>
    <col min="3820" max="3830" width="15.54296875" style="2" customWidth="1"/>
    <col min="3831" max="3831" width="21.54296875" style="2" customWidth="1"/>
    <col min="3832" max="4073" width="9.1796875" style="2"/>
    <col min="4074" max="4074" width="27.1796875" style="2" customWidth="1"/>
    <col min="4075" max="4075" width="24.54296875" style="2" bestFit="1" customWidth="1"/>
    <col min="4076" max="4086" width="15.54296875" style="2" customWidth="1"/>
    <col min="4087" max="4087" width="21.54296875" style="2" customWidth="1"/>
    <col min="4088" max="4329" width="9.1796875" style="2"/>
    <col min="4330" max="4330" width="27.1796875" style="2" customWidth="1"/>
    <col min="4331" max="4331" width="24.54296875" style="2" bestFit="1" customWidth="1"/>
    <col min="4332" max="4342" width="15.54296875" style="2" customWidth="1"/>
    <col min="4343" max="4343" width="21.54296875" style="2" customWidth="1"/>
    <col min="4344" max="4585" width="9.1796875" style="2"/>
    <col min="4586" max="4586" width="27.1796875" style="2" customWidth="1"/>
    <col min="4587" max="4587" width="24.54296875" style="2" bestFit="1" customWidth="1"/>
    <col min="4588" max="4598" width="15.54296875" style="2" customWidth="1"/>
    <col min="4599" max="4599" width="21.54296875" style="2" customWidth="1"/>
    <col min="4600" max="4841" width="9.1796875" style="2"/>
    <col min="4842" max="4842" width="27.1796875" style="2" customWidth="1"/>
    <col min="4843" max="4843" width="24.54296875" style="2" bestFit="1" customWidth="1"/>
    <col min="4844" max="4854" width="15.54296875" style="2" customWidth="1"/>
    <col min="4855" max="4855" width="21.54296875" style="2" customWidth="1"/>
    <col min="4856" max="5097" width="9.1796875" style="2"/>
    <col min="5098" max="5098" width="27.1796875" style="2" customWidth="1"/>
    <col min="5099" max="5099" width="24.54296875" style="2" bestFit="1" customWidth="1"/>
    <col min="5100" max="5110" width="15.54296875" style="2" customWidth="1"/>
    <col min="5111" max="5111" width="21.54296875" style="2" customWidth="1"/>
    <col min="5112" max="5353" width="9.1796875" style="2"/>
    <col min="5354" max="5354" width="27.1796875" style="2" customWidth="1"/>
    <col min="5355" max="5355" width="24.54296875" style="2" bestFit="1" customWidth="1"/>
    <col min="5356" max="5366" width="15.54296875" style="2" customWidth="1"/>
    <col min="5367" max="5367" width="21.54296875" style="2" customWidth="1"/>
    <col min="5368" max="5609" width="9.1796875" style="2"/>
    <col min="5610" max="5610" width="27.1796875" style="2" customWidth="1"/>
    <col min="5611" max="5611" width="24.54296875" style="2" bestFit="1" customWidth="1"/>
    <col min="5612" max="5622" width="15.54296875" style="2" customWidth="1"/>
    <col min="5623" max="5623" width="21.54296875" style="2" customWidth="1"/>
    <col min="5624" max="5865" width="9.1796875" style="2"/>
    <col min="5866" max="5866" width="27.1796875" style="2" customWidth="1"/>
    <col min="5867" max="5867" width="24.54296875" style="2" bestFit="1" customWidth="1"/>
    <col min="5868" max="5878" width="15.54296875" style="2" customWidth="1"/>
    <col min="5879" max="5879" width="21.54296875" style="2" customWidth="1"/>
    <col min="5880" max="6121" width="9.1796875" style="2"/>
    <col min="6122" max="6122" width="27.1796875" style="2" customWidth="1"/>
    <col min="6123" max="6123" width="24.54296875" style="2" bestFit="1" customWidth="1"/>
    <col min="6124" max="6134" width="15.54296875" style="2" customWidth="1"/>
    <col min="6135" max="6135" width="21.54296875" style="2" customWidth="1"/>
    <col min="6136" max="6377" width="9.1796875" style="2"/>
    <col min="6378" max="6378" width="27.1796875" style="2" customWidth="1"/>
    <col min="6379" max="6379" width="24.54296875" style="2" bestFit="1" customWidth="1"/>
    <col min="6380" max="6390" width="15.54296875" style="2" customWidth="1"/>
    <col min="6391" max="6391" width="21.54296875" style="2" customWidth="1"/>
    <col min="6392" max="6633" width="9.1796875" style="2"/>
    <col min="6634" max="6634" width="27.1796875" style="2" customWidth="1"/>
    <col min="6635" max="6635" width="24.54296875" style="2" bestFit="1" customWidth="1"/>
    <col min="6636" max="6646" width="15.54296875" style="2" customWidth="1"/>
    <col min="6647" max="6647" width="21.54296875" style="2" customWidth="1"/>
    <col min="6648" max="6889" width="9.1796875" style="2"/>
    <col min="6890" max="6890" width="27.1796875" style="2" customWidth="1"/>
    <col min="6891" max="6891" width="24.54296875" style="2" bestFit="1" customWidth="1"/>
    <col min="6892" max="6902" width="15.54296875" style="2" customWidth="1"/>
    <col min="6903" max="6903" width="21.54296875" style="2" customWidth="1"/>
    <col min="6904" max="7145" width="9.1796875" style="2"/>
    <col min="7146" max="7146" width="27.1796875" style="2" customWidth="1"/>
    <col min="7147" max="7147" width="24.54296875" style="2" bestFit="1" customWidth="1"/>
    <col min="7148" max="7158" width="15.54296875" style="2" customWidth="1"/>
    <col min="7159" max="7159" width="21.54296875" style="2" customWidth="1"/>
    <col min="7160" max="7401" width="9.1796875" style="2"/>
    <col min="7402" max="7402" width="27.1796875" style="2" customWidth="1"/>
    <col min="7403" max="7403" width="24.54296875" style="2" bestFit="1" customWidth="1"/>
    <col min="7404" max="7414" width="15.54296875" style="2" customWidth="1"/>
    <col min="7415" max="7415" width="21.54296875" style="2" customWidth="1"/>
    <col min="7416" max="7657" width="9.1796875" style="2"/>
    <col min="7658" max="7658" width="27.1796875" style="2" customWidth="1"/>
    <col min="7659" max="7659" width="24.54296875" style="2" bestFit="1" customWidth="1"/>
    <col min="7660" max="7670" width="15.54296875" style="2" customWidth="1"/>
    <col min="7671" max="7671" width="21.54296875" style="2" customWidth="1"/>
    <col min="7672" max="7913" width="9.1796875" style="2"/>
    <col min="7914" max="7914" width="27.1796875" style="2" customWidth="1"/>
    <col min="7915" max="7915" width="24.54296875" style="2" bestFit="1" customWidth="1"/>
    <col min="7916" max="7926" width="15.54296875" style="2" customWidth="1"/>
    <col min="7927" max="7927" width="21.54296875" style="2" customWidth="1"/>
    <col min="7928" max="8169" width="9.1796875" style="2"/>
    <col min="8170" max="8170" width="27.1796875" style="2" customWidth="1"/>
    <col min="8171" max="8171" width="24.54296875" style="2" bestFit="1" customWidth="1"/>
    <col min="8172" max="8182" width="15.54296875" style="2" customWidth="1"/>
    <col min="8183" max="8183" width="21.54296875" style="2" customWidth="1"/>
    <col min="8184" max="8425" width="9.1796875" style="2"/>
    <col min="8426" max="8426" width="27.1796875" style="2" customWidth="1"/>
    <col min="8427" max="8427" width="24.54296875" style="2" bestFit="1" customWidth="1"/>
    <col min="8428" max="8438" width="15.54296875" style="2" customWidth="1"/>
    <col min="8439" max="8439" width="21.54296875" style="2" customWidth="1"/>
    <col min="8440" max="8681" width="9.1796875" style="2"/>
    <col min="8682" max="8682" width="27.1796875" style="2" customWidth="1"/>
    <col min="8683" max="8683" width="24.54296875" style="2" bestFit="1" customWidth="1"/>
    <col min="8684" max="8694" width="15.54296875" style="2" customWidth="1"/>
    <col min="8695" max="8695" width="21.54296875" style="2" customWidth="1"/>
    <col min="8696" max="8937" width="9.1796875" style="2"/>
    <col min="8938" max="8938" width="27.1796875" style="2" customWidth="1"/>
    <col min="8939" max="8939" width="24.54296875" style="2" bestFit="1" customWidth="1"/>
    <col min="8940" max="8950" width="15.54296875" style="2" customWidth="1"/>
    <col min="8951" max="8951" width="21.54296875" style="2" customWidth="1"/>
    <col min="8952" max="9193" width="9.1796875" style="2"/>
    <col min="9194" max="9194" width="27.1796875" style="2" customWidth="1"/>
    <col min="9195" max="9195" width="24.54296875" style="2" bestFit="1" customWidth="1"/>
    <col min="9196" max="9206" width="15.54296875" style="2" customWidth="1"/>
    <col min="9207" max="9207" width="21.54296875" style="2" customWidth="1"/>
    <col min="9208" max="9449" width="9.1796875" style="2"/>
    <col min="9450" max="9450" width="27.1796875" style="2" customWidth="1"/>
    <col min="9451" max="9451" width="24.54296875" style="2" bestFit="1" customWidth="1"/>
    <col min="9452" max="9462" width="15.54296875" style="2" customWidth="1"/>
    <col min="9463" max="9463" width="21.54296875" style="2" customWidth="1"/>
    <col min="9464" max="9705" width="9.1796875" style="2"/>
    <col min="9706" max="9706" width="27.1796875" style="2" customWidth="1"/>
    <col min="9707" max="9707" width="24.54296875" style="2" bestFit="1" customWidth="1"/>
    <col min="9708" max="9718" width="15.54296875" style="2" customWidth="1"/>
    <col min="9719" max="9719" width="21.54296875" style="2" customWidth="1"/>
    <col min="9720" max="9961" width="9.1796875" style="2"/>
    <col min="9962" max="9962" width="27.1796875" style="2" customWidth="1"/>
    <col min="9963" max="9963" width="24.54296875" style="2" bestFit="1" customWidth="1"/>
    <col min="9964" max="9974" width="15.54296875" style="2" customWidth="1"/>
    <col min="9975" max="9975" width="21.54296875" style="2" customWidth="1"/>
    <col min="9976" max="10217" width="9.1796875" style="2"/>
    <col min="10218" max="10218" width="27.1796875" style="2" customWidth="1"/>
    <col min="10219" max="10219" width="24.54296875" style="2" bestFit="1" customWidth="1"/>
    <col min="10220" max="10230" width="15.54296875" style="2" customWidth="1"/>
    <col min="10231" max="10231" width="21.54296875" style="2" customWidth="1"/>
    <col min="10232" max="10473" width="9.1796875" style="2"/>
    <col min="10474" max="10474" width="27.1796875" style="2" customWidth="1"/>
    <col min="10475" max="10475" width="24.54296875" style="2" bestFit="1" customWidth="1"/>
    <col min="10476" max="10486" width="15.54296875" style="2" customWidth="1"/>
    <col min="10487" max="10487" width="21.54296875" style="2" customWidth="1"/>
    <col min="10488" max="10729" width="9.1796875" style="2"/>
    <col min="10730" max="10730" width="27.1796875" style="2" customWidth="1"/>
    <col min="10731" max="10731" width="24.54296875" style="2" bestFit="1" customWidth="1"/>
    <col min="10732" max="10742" width="15.54296875" style="2" customWidth="1"/>
    <col min="10743" max="10743" width="21.54296875" style="2" customWidth="1"/>
    <col min="10744" max="10985" width="9.1796875" style="2"/>
    <col min="10986" max="10986" width="27.1796875" style="2" customWidth="1"/>
    <col min="10987" max="10987" width="24.54296875" style="2" bestFit="1" customWidth="1"/>
    <col min="10988" max="10998" width="15.54296875" style="2" customWidth="1"/>
    <col min="10999" max="10999" width="21.54296875" style="2" customWidth="1"/>
    <col min="11000" max="11241" width="9.1796875" style="2"/>
    <col min="11242" max="11242" width="27.1796875" style="2" customWidth="1"/>
    <col min="11243" max="11243" width="24.54296875" style="2" bestFit="1" customWidth="1"/>
    <col min="11244" max="11254" width="15.54296875" style="2" customWidth="1"/>
    <col min="11255" max="11255" width="21.54296875" style="2" customWidth="1"/>
    <col min="11256" max="11497" width="9.1796875" style="2"/>
    <col min="11498" max="11498" width="27.1796875" style="2" customWidth="1"/>
    <col min="11499" max="11499" width="24.54296875" style="2" bestFit="1" customWidth="1"/>
    <col min="11500" max="11510" width="15.54296875" style="2" customWidth="1"/>
    <col min="11511" max="11511" width="21.54296875" style="2" customWidth="1"/>
    <col min="11512" max="11753" width="9.1796875" style="2"/>
    <col min="11754" max="11754" width="27.1796875" style="2" customWidth="1"/>
    <col min="11755" max="11755" width="24.54296875" style="2" bestFit="1" customWidth="1"/>
    <col min="11756" max="11766" width="15.54296875" style="2" customWidth="1"/>
    <col min="11767" max="11767" width="21.54296875" style="2" customWidth="1"/>
    <col min="11768" max="12009" width="9.1796875" style="2"/>
    <col min="12010" max="12010" width="27.1796875" style="2" customWidth="1"/>
    <col min="12011" max="12011" width="24.54296875" style="2" bestFit="1" customWidth="1"/>
    <col min="12012" max="12022" width="15.54296875" style="2" customWidth="1"/>
    <col min="12023" max="12023" width="21.54296875" style="2" customWidth="1"/>
    <col min="12024" max="12265" width="9.1796875" style="2"/>
    <col min="12266" max="12266" width="27.1796875" style="2" customWidth="1"/>
    <col min="12267" max="12267" width="24.54296875" style="2" bestFit="1" customWidth="1"/>
    <col min="12268" max="12278" width="15.54296875" style="2" customWidth="1"/>
    <col min="12279" max="12279" width="21.54296875" style="2" customWidth="1"/>
    <col min="12280" max="12521" width="9.1796875" style="2"/>
    <col min="12522" max="12522" width="27.1796875" style="2" customWidth="1"/>
    <col min="12523" max="12523" width="24.54296875" style="2" bestFit="1" customWidth="1"/>
    <col min="12524" max="12534" width="15.54296875" style="2" customWidth="1"/>
    <col min="12535" max="12535" width="21.54296875" style="2" customWidth="1"/>
    <col min="12536" max="12777" width="9.1796875" style="2"/>
    <col min="12778" max="12778" width="27.1796875" style="2" customWidth="1"/>
    <col min="12779" max="12779" width="24.54296875" style="2" bestFit="1" customWidth="1"/>
    <col min="12780" max="12790" width="15.54296875" style="2" customWidth="1"/>
    <col min="12791" max="12791" width="21.54296875" style="2" customWidth="1"/>
    <col min="12792" max="13033" width="9.1796875" style="2"/>
    <col min="13034" max="13034" width="27.1796875" style="2" customWidth="1"/>
    <col min="13035" max="13035" width="24.54296875" style="2" bestFit="1" customWidth="1"/>
    <col min="13036" max="13046" width="15.54296875" style="2" customWidth="1"/>
    <col min="13047" max="13047" width="21.54296875" style="2" customWidth="1"/>
    <col min="13048" max="13289" width="9.1796875" style="2"/>
    <col min="13290" max="13290" width="27.1796875" style="2" customWidth="1"/>
    <col min="13291" max="13291" width="24.54296875" style="2" bestFit="1" customWidth="1"/>
    <col min="13292" max="13302" width="15.54296875" style="2" customWidth="1"/>
    <col min="13303" max="13303" width="21.54296875" style="2" customWidth="1"/>
    <col min="13304" max="13545" width="9.1796875" style="2"/>
    <col min="13546" max="13546" width="27.1796875" style="2" customWidth="1"/>
    <col min="13547" max="13547" width="24.54296875" style="2" bestFit="1" customWidth="1"/>
    <col min="13548" max="13558" width="15.54296875" style="2" customWidth="1"/>
    <col min="13559" max="13559" width="21.54296875" style="2" customWidth="1"/>
    <col min="13560" max="13801" width="9.1796875" style="2"/>
    <col min="13802" max="13802" width="27.1796875" style="2" customWidth="1"/>
    <col min="13803" max="13803" width="24.54296875" style="2" bestFit="1" customWidth="1"/>
    <col min="13804" max="13814" width="15.54296875" style="2" customWidth="1"/>
    <col min="13815" max="13815" width="21.54296875" style="2" customWidth="1"/>
    <col min="13816" max="14057" width="9.1796875" style="2"/>
    <col min="14058" max="14058" width="27.1796875" style="2" customWidth="1"/>
    <col min="14059" max="14059" width="24.54296875" style="2" bestFit="1" customWidth="1"/>
    <col min="14060" max="14070" width="15.54296875" style="2" customWidth="1"/>
    <col min="14071" max="14071" width="21.54296875" style="2" customWidth="1"/>
    <col min="14072" max="14313" width="9.1796875" style="2"/>
    <col min="14314" max="14314" width="27.1796875" style="2" customWidth="1"/>
    <col min="14315" max="14315" width="24.54296875" style="2" bestFit="1" customWidth="1"/>
    <col min="14316" max="14326" width="15.54296875" style="2" customWidth="1"/>
    <col min="14327" max="14327" width="21.54296875" style="2" customWidth="1"/>
    <col min="14328" max="14569" width="9.1796875" style="2"/>
    <col min="14570" max="14570" width="27.1796875" style="2" customWidth="1"/>
    <col min="14571" max="14571" width="24.54296875" style="2" bestFit="1" customWidth="1"/>
    <col min="14572" max="14582" width="15.54296875" style="2" customWidth="1"/>
    <col min="14583" max="14583" width="21.54296875" style="2" customWidth="1"/>
    <col min="14584" max="14825" width="9.1796875" style="2"/>
    <col min="14826" max="14826" width="27.1796875" style="2" customWidth="1"/>
    <col min="14827" max="14827" width="24.54296875" style="2" bestFit="1" customWidth="1"/>
    <col min="14828" max="14838" width="15.54296875" style="2" customWidth="1"/>
    <col min="14839" max="14839" width="21.54296875" style="2" customWidth="1"/>
    <col min="14840" max="15081" width="9.1796875" style="2"/>
    <col min="15082" max="15082" width="27.1796875" style="2" customWidth="1"/>
    <col min="15083" max="15083" width="24.54296875" style="2" bestFit="1" customWidth="1"/>
    <col min="15084" max="15094" width="15.54296875" style="2" customWidth="1"/>
    <col min="15095" max="15095" width="21.54296875" style="2" customWidth="1"/>
    <col min="15096" max="15337" width="9.1796875" style="2"/>
    <col min="15338" max="15338" width="27.1796875" style="2" customWidth="1"/>
    <col min="15339" max="15339" width="24.54296875" style="2" bestFit="1" customWidth="1"/>
    <col min="15340" max="15350" width="15.54296875" style="2" customWidth="1"/>
    <col min="15351" max="15351" width="21.54296875" style="2" customWidth="1"/>
    <col min="15352" max="15593" width="9.1796875" style="2"/>
    <col min="15594" max="15594" width="27.1796875" style="2" customWidth="1"/>
    <col min="15595" max="15595" width="24.54296875" style="2" bestFit="1" customWidth="1"/>
    <col min="15596" max="15606" width="15.54296875" style="2" customWidth="1"/>
    <col min="15607" max="15607" width="21.54296875" style="2" customWidth="1"/>
    <col min="15608" max="15849" width="9.1796875" style="2"/>
    <col min="15850" max="15850" width="27.1796875" style="2" customWidth="1"/>
    <col min="15851" max="15851" width="24.54296875" style="2" bestFit="1" customWidth="1"/>
    <col min="15852" max="15862" width="15.54296875" style="2" customWidth="1"/>
    <col min="15863" max="15863" width="21.54296875" style="2" customWidth="1"/>
    <col min="15864" max="16105" width="9.1796875" style="2"/>
    <col min="16106" max="16106" width="27.1796875" style="2" customWidth="1"/>
    <col min="16107" max="16107" width="24.54296875" style="2" bestFit="1" customWidth="1"/>
    <col min="16108" max="16118" width="15.54296875" style="2" customWidth="1"/>
    <col min="16119" max="16119" width="21.54296875" style="2" customWidth="1"/>
    <col min="16120" max="16384" width="9.1796875" style="2"/>
  </cols>
  <sheetData>
    <row r="1" spans="1:7" ht="15.5" x14ac:dyDescent="0.35">
      <c r="A1" s="1" t="s">
        <v>0</v>
      </c>
    </row>
    <row r="2" spans="1:7" ht="15.5" x14ac:dyDescent="0.35">
      <c r="A2" s="3" t="s">
        <v>109</v>
      </c>
      <c r="B2"/>
      <c r="C2"/>
      <c r="D2"/>
      <c r="E2"/>
      <c r="F2"/>
      <c r="G2"/>
    </row>
    <row r="3" spans="1:7" ht="15.5" x14ac:dyDescent="0.35">
      <c r="A3" s="3"/>
      <c r="B3"/>
      <c r="C3"/>
      <c r="D3"/>
      <c r="E3"/>
      <c r="F3"/>
      <c r="G3" s="44"/>
    </row>
    <row r="4" spans="1:7" ht="15.5" x14ac:dyDescent="0.35">
      <c r="A4" s="3" t="s">
        <v>1</v>
      </c>
      <c r="B4" s="3" t="s">
        <v>33</v>
      </c>
      <c r="C4" s="3"/>
      <c r="D4"/>
      <c r="E4"/>
      <c r="F4"/>
      <c r="G4" s="44"/>
    </row>
    <row r="5" spans="1:7" ht="15.5" x14ac:dyDescent="0.35">
      <c r="A5" s="3"/>
      <c r="B5" s="3"/>
      <c r="C5" s="3"/>
      <c r="D5"/>
      <c r="E5"/>
      <c r="F5"/>
      <c r="G5" s="44"/>
    </row>
    <row r="6" spans="1:7" ht="15.5" x14ac:dyDescent="0.35">
      <c r="A6" s="3"/>
      <c r="B6" s="3"/>
      <c r="C6" s="3"/>
      <c r="D6"/>
      <c r="E6"/>
      <c r="F6"/>
      <c r="G6" s="44"/>
    </row>
    <row r="7" spans="1:7" ht="44.5" x14ac:dyDescent="0.45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7" x14ac:dyDescent="0.3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7" x14ac:dyDescent="0.35">
      <c r="A9"/>
      <c r="B9" s="7"/>
      <c r="C9" s="7"/>
      <c r="D9" s="7"/>
      <c r="E9" s="7"/>
      <c r="F9" s="7"/>
      <c r="G9" s="42"/>
    </row>
    <row r="10" spans="1:7" ht="15.5" x14ac:dyDescent="0.35">
      <c r="A10" s="8" t="s">
        <v>110</v>
      </c>
      <c r="B10" s="9">
        <f>'19-Categorized Balances'!G14</f>
        <v>11278414</v>
      </c>
      <c r="C10" s="9">
        <f>'19-Categorized Balances'!G21</f>
        <v>715842.99999999988</v>
      </c>
      <c r="D10" s="9">
        <f>'19-Categorized Balances'!G28</f>
        <v>0</v>
      </c>
      <c r="E10" s="9">
        <f>'19-Categorized Balances'!G35</f>
        <v>337113</v>
      </c>
      <c r="F10" s="9">
        <f>'19-Categorized Balances'!G42</f>
        <v>840192</v>
      </c>
      <c r="G10" s="9">
        <f>SUM(B10:F10)</f>
        <v>13171562</v>
      </c>
    </row>
    <row r="11" spans="1:7" ht="15.5" x14ac:dyDescent="0.35">
      <c r="A11" s="8" t="s">
        <v>111</v>
      </c>
      <c r="B11" s="67">
        <f>'19-Categorized Balances'!G15</f>
        <v>0</v>
      </c>
      <c r="C11" s="9">
        <f>'19-Categorized Balances'!G22</f>
        <v>0</v>
      </c>
      <c r="D11" s="67">
        <f>'19-Categorized Balances'!G29</f>
        <v>0</v>
      </c>
      <c r="E11" s="67">
        <f>'19-Categorized Balances'!G36</f>
        <v>0</v>
      </c>
      <c r="F11" s="67">
        <f>'19-Categorized Balances'!G43</f>
        <v>0</v>
      </c>
      <c r="G11" s="9">
        <f>SUM(B11:F11)</f>
        <v>0</v>
      </c>
    </row>
    <row r="12" spans="1:7" ht="15.5" x14ac:dyDescent="0.35">
      <c r="A12" s="8" t="s">
        <v>112</v>
      </c>
      <c r="B12" s="68">
        <f>'19-Categorized Balances'!G16</f>
        <v>0</v>
      </c>
      <c r="C12" s="9">
        <f>'19-Categorized Balances'!G23</f>
        <v>0</v>
      </c>
      <c r="D12" s="68">
        <f>'19-Categorized Balances'!G30</f>
        <v>0</v>
      </c>
      <c r="E12" s="68">
        <f>'19-Categorized Balances'!G37</f>
        <v>0</v>
      </c>
      <c r="F12" s="68">
        <f>'19-Categorized Balances'!G44</f>
        <v>0</v>
      </c>
      <c r="G12" s="9">
        <f>SUM(B12:F12)</f>
        <v>0</v>
      </c>
    </row>
    <row r="13" spans="1:7" x14ac:dyDescent="0.35">
      <c r="A13"/>
      <c r="B13"/>
      <c r="C13"/>
      <c r="D13"/>
      <c r="E13"/>
      <c r="F13"/>
      <c r="G13" s="44"/>
    </row>
    <row r="14" spans="1:7" x14ac:dyDescent="0.35">
      <c r="F14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6"/>
  <sheetViews>
    <sheetView zoomScaleNormal="100" workbookViewId="0">
      <selection activeCell="E7" sqref="E7"/>
    </sheetView>
  </sheetViews>
  <sheetFormatPr defaultColWidth="13.453125" defaultRowHeight="14.5" x14ac:dyDescent="0.35"/>
  <cols>
    <col min="1" max="1" width="20" style="11" customWidth="1"/>
    <col min="2" max="4" width="13.453125" style="11" customWidth="1"/>
    <col min="5" max="5" width="13.54296875" style="11" customWidth="1"/>
    <col min="6" max="6" width="15.1796875" style="11" customWidth="1"/>
    <col min="7" max="7" width="22.1796875" style="12" bestFit="1" customWidth="1"/>
    <col min="8" max="8" width="20.453125" bestFit="1" customWidth="1"/>
    <col min="9" max="9" width="12.54296875" style="11" customWidth="1"/>
    <col min="10" max="10" width="13" style="11" customWidth="1"/>
    <col min="11" max="11" width="11" style="11" bestFit="1" customWidth="1"/>
    <col min="12" max="12" width="8.54296875" style="11" bestFit="1" customWidth="1"/>
    <col min="13" max="13" width="9.1796875" style="11" customWidth="1"/>
    <col min="16" max="254" width="9.1796875" style="11" customWidth="1"/>
    <col min="255" max="255" width="5.1796875" style="11" customWidth="1"/>
    <col min="256" max="256" width="17.1796875" style="11" customWidth="1"/>
    <col min="257" max="257" width="4.453125" style="11" customWidth="1"/>
    <col min="258" max="16384" width="13.453125" style="11"/>
  </cols>
  <sheetData>
    <row r="1" spans="1:15" ht="15.5" x14ac:dyDescent="0.35">
      <c r="A1" s="1" t="s">
        <v>12</v>
      </c>
    </row>
    <row r="2" spans="1:15" ht="15.5" x14ac:dyDescent="0.35">
      <c r="A2" s="13" t="s">
        <v>81</v>
      </c>
    </row>
    <row r="4" spans="1:15" ht="15.5" x14ac:dyDescent="0.35">
      <c r="A4" s="3" t="s">
        <v>96</v>
      </c>
      <c r="B4" s="3"/>
    </row>
    <row r="5" spans="1:15" ht="15.5" x14ac:dyDescent="0.35">
      <c r="A5" s="3" t="s">
        <v>25</v>
      </c>
      <c r="B5" s="47" t="s">
        <v>97</v>
      </c>
    </row>
    <row r="6" spans="1:15" s="17" customFormat="1" ht="29.15" customHeight="1" x14ac:dyDescent="0.35">
      <c r="A6" s="76" t="s">
        <v>14</v>
      </c>
      <c r="B6" s="77" t="s">
        <v>15</v>
      </c>
      <c r="C6" s="77" t="s">
        <v>16</v>
      </c>
      <c r="D6" s="77" t="s">
        <v>17</v>
      </c>
      <c r="E6" s="77" t="s">
        <v>18</v>
      </c>
      <c r="F6" s="77" t="s">
        <v>19</v>
      </c>
      <c r="G6" s="78" t="s">
        <v>20</v>
      </c>
      <c r="H6" s="103" t="s">
        <v>107</v>
      </c>
      <c r="I6" s="164" t="s">
        <v>102</v>
      </c>
      <c r="J6" s="164"/>
      <c r="K6" s="73" t="s">
        <v>98</v>
      </c>
      <c r="L6" s="73" t="s">
        <v>99</v>
      </c>
    </row>
    <row r="7" spans="1:15" x14ac:dyDescent="0.35">
      <c r="A7" s="79" t="s">
        <v>110</v>
      </c>
      <c r="B7" s="80">
        <f>B14+B21+B28+B35+B42</f>
        <v>12297796</v>
      </c>
      <c r="C7" s="80">
        <f t="shared" ref="C7:F7" si="0">C14+C21+C28+C35+C42</f>
        <v>30216051</v>
      </c>
      <c r="D7" s="80">
        <f t="shared" si="0"/>
        <v>37041304</v>
      </c>
      <c r="E7" s="80">
        <f t="shared" si="0"/>
        <v>-37721645</v>
      </c>
      <c r="F7" s="80">
        <f t="shared" si="0"/>
        <v>465903</v>
      </c>
      <c r="G7" s="80">
        <f>G14+G21+G28+G35+G42</f>
        <v>42299409</v>
      </c>
      <c r="H7" s="19">
        <f>'01-Categorized Balances'!H7+'02-Categorized Balances'!H7+'03-Categorized Balances'!H7+'05-Categorized Balances'!H7+'10-Categorized Balances'!H7+'11-Categorized Balances'!H7+'12-Categorized Balances'!H7+'17-Categorized Balances'!H7+'19-Categorized Balances'!H7+'21-Categorized Balances'!H7+'25-Categorized Balances'!H7+'34-Categorized Balances'!H7+'35-Categorized Balances'!H7+'40-Categorized Balances'!H7+'48-Categorized Balances'!H7+'50-Categorized Balances'!H7+'51-Categorized Balances'!H7+'65-Categorized Balances'!H7+'70-Categorized Balances'!H7+'86-Categorized Balances'!H7+'90-Categorized Balances'!H7+'98-Categorized Balances'!H7</f>
        <v>28139634.119023781</v>
      </c>
      <c r="I7" s="110">
        <f>J7/H7</f>
        <v>0.50319683692701311</v>
      </c>
      <c r="J7" s="19">
        <f>'01-Categorized Balances'!J7+'02-Categorized Balances'!J7+'03-Categorized Balances'!J7+'05-Categorized Balances'!J7+'10-Categorized Balances'!J7+'11-Categorized Balances'!J7+'12-Categorized Balances'!J7+'17-Categorized Balances'!J7+'19-Categorized Balances'!J7+'21-Categorized Balances'!J7+'25-Categorized Balances'!J7+'34-Categorized Balances'!J7+'35-Categorized Balances'!J7+'40-Categorized Balances'!J7+'48-Categorized Balances'!J7+'50-Categorized Balances'!J7+'51-Categorized Balances'!J7+'65-Categorized Balances'!J7+'70-Categorized Balances'!J7+'86-Categorized Balances'!J7+'90-Categorized Balances'!J7+'98-Categorized Balances'!J7</f>
        <v>14159774.880976222</v>
      </c>
      <c r="K7" s="74">
        <f>'01-Categorized Balances'!G7+'02-Categorized Balances'!G7+'03-Categorized Balances'!G7+'05-Categorized Balances'!G7+'10-Categorized Balances'!G7+'11-Categorized Balances'!G7+'12-Categorized Balances'!G7+'17-Categorized Balances'!G7+'19-Categorized Balances'!G7+'21-Categorized Balances'!G7+'25-Categorized Balances'!G7+'34-Categorized Balances'!G7+'35-Categorized Balances'!G7+'40-Categorized Balances'!G7+'48-Categorized Balances'!G7+'50-Categorized Balances'!G7+'51-Categorized Balances'!G7+'65-Categorized Balances'!G7+'70-Categorized Balances'!G7+'86-Categorized Balances'!G7+'90-Categorized Balances'!G7+'98-Categorized Balances'!G7</f>
        <v>42299409</v>
      </c>
      <c r="L7" s="75">
        <f>K7-G7</f>
        <v>0</v>
      </c>
      <c r="N7" s="111">
        <f>'01-Categorized Balances'!J7+'02-Categorized Balances'!J7+'03-Categorized Balances'!J7+'05-Categorized Balances'!J7+'10-Categorized Balances'!J7+'11-Categorized Balances'!J7+'12-Categorized Balances'!J7+'17-Categorized Balances'!J7+'19-Categorized Balances'!J7+'21-Categorized Balances'!J7+'25-Categorized Balances'!J7+'34-Categorized Balances'!J7+'35-Categorized Balances'!J7+'40-Categorized Balances'!J7+'48-Categorized Balances'!J7+'50-Categorized Balances'!J7+'51-Categorized Balances'!J7+'65-Categorized Balances'!J7+'70-Categorized Balances'!J7+'86-Categorized Balances'!J7+'90-Categorized Balances'!J7</f>
        <v>14159774.880976222</v>
      </c>
      <c r="O7" t="s">
        <v>103</v>
      </c>
    </row>
    <row r="8" spans="1:15" x14ac:dyDescent="0.35">
      <c r="A8" s="79" t="s">
        <v>111</v>
      </c>
      <c r="B8" s="80">
        <f t="shared" ref="B8:G8" si="1">B15+B22+B29+B36+B43</f>
        <v>0</v>
      </c>
      <c r="C8" s="80">
        <f t="shared" si="1"/>
        <v>0</v>
      </c>
      <c r="D8" s="80">
        <f t="shared" si="1"/>
        <v>0</v>
      </c>
      <c r="E8" s="80">
        <f t="shared" si="1"/>
        <v>0</v>
      </c>
      <c r="F8" s="80">
        <f t="shared" si="1"/>
        <v>0</v>
      </c>
      <c r="G8" s="80">
        <f t="shared" si="1"/>
        <v>0</v>
      </c>
      <c r="H8" s="130" t="s">
        <v>106</v>
      </c>
      <c r="K8" s="74">
        <f>'01-Categorized Balances'!G8+'02-Categorized Balances'!G8+'03-Categorized Balances'!G8+'05-Categorized Balances'!G8+'10-Categorized Balances'!G8+'11-Categorized Balances'!G8+'12-Categorized Balances'!G8+'17-Categorized Balances'!G8+'19-Categorized Balances'!G8+'21-Categorized Balances'!G8+'25-Categorized Balances'!G8+'34-Categorized Balances'!G8+'35-Categorized Balances'!G8+'40-Categorized Balances'!G8+'48-Categorized Balances'!G8+'50-Categorized Balances'!G8+'51-Categorized Balances'!G8+'65-Categorized Balances'!G8+'70-Categorized Balances'!G8+'86-Categorized Balances'!G8+'90-Categorized Balances'!G8+'98-Categorized Balances'!G8</f>
        <v>0</v>
      </c>
      <c r="L8" s="75">
        <f>K8-G8</f>
        <v>0</v>
      </c>
    </row>
    <row r="9" spans="1:15" x14ac:dyDescent="0.35">
      <c r="A9" s="79" t="s">
        <v>112</v>
      </c>
      <c r="B9" s="80">
        <f t="shared" ref="B9:G9" si="2">B16+B23+B30+B37+B44</f>
        <v>0</v>
      </c>
      <c r="C9" s="80">
        <f t="shared" si="2"/>
        <v>0</v>
      </c>
      <c r="D9" s="80">
        <f t="shared" si="2"/>
        <v>0</v>
      </c>
      <c r="E9" s="80">
        <f t="shared" si="2"/>
        <v>0</v>
      </c>
      <c r="F9" s="80">
        <f t="shared" si="2"/>
        <v>0</v>
      </c>
      <c r="G9" s="80">
        <f t="shared" si="2"/>
        <v>0</v>
      </c>
      <c r="I9" s="120"/>
      <c r="K9" s="74">
        <f>'01-Categorized Balances'!G9+'02-Categorized Balances'!G9+'03-Categorized Balances'!G9+'05-Categorized Balances'!G9+'10-Categorized Balances'!G9+'11-Categorized Balances'!G9+'12-Categorized Balances'!G9+'17-Categorized Balances'!G9+'19-Categorized Balances'!G9+'21-Categorized Balances'!G9+'25-Categorized Balances'!G9+'34-Categorized Balances'!G9+'35-Categorized Balances'!G9+'40-Categorized Balances'!G9+'48-Categorized Balances'!G9+'50-Categorized Balances'!G9+'51-Categorized Balances'!G9+'65-Categorized Balances'!G9+'70-Categorized Balances'!G9+'86-Categorized Balances'!G9+'90-Categorized Balances'!G9+'98-Categorized Balances'!G9</f>
        <v>0</v>
      </c>
      <c r="L9" s="75">
        <f>K9-G9</f>
        <v>0</v>
      </c>
    </row>
    <row r="10" spans="1:15" ht="29" x14ac:dyDescent="0.35">
      <c r="A10" s="81" t="s">
        <v>113</v>
      </c>
      <c r="B10" s="82">
        <f t="shared" ref="B10:G10" si="3">B17+B24+B31+B38+B45</f>
        <v>0</v>
      </c>
      <c r="C10" s="82">
        <f t="shared" si="3"/>
        <v>0</v>
      </c>
      <c r="D10" s="82">
        <f t="shared" si="3"/>
        <v>0</v>
      </c>
      <c r="E10" s="82">
        <f t="shared" si="3"/>
        <v>0</v>
      </c>
      <c r="F10" s="82">
        <f t="shared" si="3"/>
        <v>0</v>
      </c>
      <c r="G10" s="80">
        <f t="shared" si="3"/>
        <v>0</v>
      </c>
      <c r="I10" s="31"/>
      <c r="K10" s="31"/>
    </row>
    <row r="11" spans="1:15" x14ac:dyDescent="0.35">
      <c r="A11" s="21"/>
      <c r="B11" s="22"/>
      <c r="C11" s="22"/>
      <c r="D11" s="22"/>
      <c r="E11" s="22"/>
      <c r="F11" s="22"/>
      <c r="G11" s="23"/>
    </row>
    <row r="12" spans="1:15" x14ac:dyDescent="0.35">
      <c r="A12" s="21"/>
      <c r="B12" s="24"/>
      <c r="C12" s="24"/>
      <c r="D12" s="24"/>
      <c r="E12" s="24"/>
      <c r="F12" s="24"/>
      <c r="G12" s="25"/>
    </row>
    <row r="13" spans="1:15" ht="43.5" x14ac:dyDescent="0.35">
      <c r="A13" s="14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6" t="s">
        <v>20</v>
      </c>
    </row>
    <row r="14" spans="1:15" x14ac:dyDescent="0.35">
      <c r="A14" s="18" t="s">
        <v>110</v>
      </c>
      <c r="B14" s="19">
        <f>'01-Categorized Balances'!B14+'02-Categorized Balances'!B14+'03-Categorized Balances'!B14+'05-Categorized Balances'!B14+'10-Categorized Balances'!B14+'11-Categorized Balances'!B14+'12-Categorized Balances'!B14+'17-Categorized Balances'!B14+'19-Categorized Balances'!B14+'21-Categorized Balances'!B14+'25-Categorized Balances'!B14+'34-Categorized Balances'!B14+'35-Categorized Balances'!B14+'40-Categorized Balances'!B14+'48-Categorized Balances'!B14+'50-Categorized Balances'!B14+'51-Categorized Balances'!B14+'65-Categorized Balances'!B14+'70-Categorized Balances'!B14+'86-Categorized Balances'!B14+'90-Categorized Balances'!B14+'98-Categorized Balances'!B14</f>
        <v>3475296.5503463014</v>
      </c>
      <c r="C14" s="19">
        <f>'01-Categorized Balances'!C14+'02-Categorized Balances'!C14+'03-Categorized Balances'!C14+'05-Categorized Balances'!C14+'10-Categorized Balances'!C14+'11-Categorized Balances'!C14+'12-Categorized Balances'!C14+'17-Categorized Balances'!C14+'19-Categorized Balances'!C14+'21-Categorized Balances'!C14+'25-Categorized Balances'!C14+'34-Categorized Balances'!C14+'35-Categorized Balances'!C14+'40-Categorized Balances'!C14+'48-Categorized Balances'!C14+'50-Categorized Balances'!C14+'51-Categorized Balances'!C14+'65-Categorized Balances'!C14+'70-Categorized Balances'!C14+'86-Categorized Balances'!C14+'90-Categorized Balances'!C14+'98-Categorized Balances'!C14</f>
        <v>14190442.086497864</v>
      </c>
      <c r="D14" s="19">
        <f>'01-Categorized Balances'!D14+'02-Categorized Balances'!D14+'03-Categorized Balances'!D14+'05-Categorized Balances'!D14+'10-Categorized Balances'!D14+'11-Categorized Balances'!D14+'12-Categorized Balances'!D14+'17-Categorized Balances'!D14+'19-Categorized Balances'!D14+'21-Categorized Balances'!D14+'25-Categorized Balances'!D14+'34-Categorized Balances'!D14+'35-Categorized Balances'!D14+'40-Categorized Balances'!D14+'48-Categorized Balances'!D14+'50-Categorized Balances'!D14+'51-Categorized Balances'!D14+'65-Categorized Balances'!D14+'70-Categorized Balances'!D14+'86-Categorized Balances'!D14+'90-Categorized Balances'!D14+'98-Categorized Balances'!D14</f>
        <v>7994028.2606263701</v>
      </c>
      <c r="E14" s="19">
        <f>'01-Categorized Balances'!E14+'02-Categorized Balances'!E14+'03-Categorized Balances'!E14+'05-Categorized Balances'!E14+'10-Categorized Balances'!E14+'11-Categorized Balances'!E14+'12-Categorized Balances'!E14+'17-Categorized Balances'!E14+'19-Categorized Balances'!E14+'21-Categorized Balances'!E14+'25-Categorized Balances'!E14+'34-Categorized Balances'!E14+'35-Categorized Balances'!E14+'40-Categorized Balances'!E14+'48-Categorized Balances'!E14+'50-Categorized Balances'!E14+'51-Categorized Balances'!E14+'65-Categorized Balances'!E14+'70-Categorized Balances'!E14+'86-Categorized Balances'!E14+'90-Categorized Balances'!E14+'98-Categorized Balances'!E14</f>
        <v>-20607479.596338157</v>
      </c>
      <c r="F14" s="19">
        <f>'01-Categorized Balances'!F14+'02-Categorized Balances'!F14+'03-Categorized Balances'!F14+'05-Categorized Balances'!F14+'10-Categorized Balances'!F14+'11-Categorized Balances'!F14+'12-Categorized Balances'!F14+'17-Categorized Balances'!F14+'19-Categorized Balances'!F14+'21-Categorized Balances'!F14+'25-Categorized Balances'!F14+'34-Categorized Balances'!F14+'35-Categorized Balances'!F14+'40-Categorized Balances'!F14+'48-Categorized Balances'!F14+'50-Categorized Balances'!F14+'51-Categorized Balances'!F14+'65-Categorized Balances'!F14+'70-Categorized Balances'!F14+'86-Categorized Balances'!F14+'90-Categorized Balances'!F14+'98-Categorized Balances'!F14</f>
        <v>168124.69886761997</v>
      </c>
      <c r="G14" s="19">
        <f>SUM(B14:F14)</f>
        <v>5220411.9999999972</v>
      </c>
      <c r="K14" s="74">
        <f>'01-Categorized Balances'!G14+'02-Categorized Balances'!G14+'03-Categorized Balances'!G14+'05-Categorized Balances'!G14+'10-Categorized Balances'!G14+'11-Categorized Balances'!G14+'12-Categorized Balances'!G14+'17-Categorized Balances'!G14+'19-Categorized Balances'!G14+'21-Categorized Balances'!G14+'25-Categorized Balances'!G14+'34-Categorized Balances'!G14+'35-Categorized Balances'!G14+'40-Categorized Balances'!G14+'48-Categorized Balances'!G14+'50-Categorized Balances'!G14+'51-Categorized Balances'!G14+'65-Categorized Balances'!G14+'70-Categorized Balances'!G14+'86-Categorized Balances'!G14+'90-Categorized Balances'!G14+'98-Categorized Balances'!G14</f>
        <v>5220412</v>
      </c>
      <c r="L14" s="75">
        <f>K14-G14</f>
        <v>0</v>
      </c>
    </row>
    <row r="15" spans="1:15" x14ac:dyDescent="0.35">
      <c r="A15" s="18" t="s">
        <v>111</v>
      </c>
      <c r="B15" s="19">
        <f>'01-Categorized Balances'!B15+'02-Categorized Balances'!B15+'03-Categorized Balances'!B15+'05-Categorized Balances'!B15+'10-Categorized Balances'!B15+'11-Categorized Balances'!B15+'12-Categorized Balances'!B15+'17-Categorized Balances'!B15+'19-Categorized Balances'!B15+'21-Categorized Balances'!B15+'25-Categorized Balances'!B15+'34-Categorized Balances'!B15+'35-Categorized Balances'!B15+'40-Categorized Balances'!B15+'48-Categorized Balances'!B15+'50-Categorized Balances'!B15+'51-Categorized Balances'!B15+'65-Categorized Balances'!B15+'70-Categorized Balances'!B15+'86-Categorized Balances'!B15+'90-Categorized Balances'!B15+'98-Categorized Balances'!B15</f>
        <v>0</v>
      </c>
      <c r="C15" s="19">
        <f>'01-Categorized Balances'!C15+'02-Categorized Balances'!C15+'03-Categorized Balances'!C15+'05-Categorized Balances'!C15+'10-Categorized Balances'!C15+'11-Categorized Balances'!C15+'12-Categorized Balances'!C15+'17-Categorized Balances'!C15+'19-Categorized Balances'!C15+'21-Categorized Balances'!C15+'25-Categorized Balances'!C15+'34-Categorized Balances'!C15+'35-Categorized Balances'!C15+'40-Categorized Balances'!C15+'48-Categorized Balances'!C15+'50-Categorized Balances'!C15+'51-Categorized Balances'!C15+'65-Categorized Balances'!C15+'70-Categorized Balances'!C15+'86-Categorized Balances'!C15+'90-Categorized Balances'!C15+'98-Categorized Balances'!C15</f>
        <v>0</v>
      </c>
      <c r="D15" s="19">
        <f>'01-Categorized Balances'!D15+'02-Categorized Balances'!D15+'03-Categorized Balances'!D15+'05-Categorized Balances'!D15+'10-Categorized Balances'!D15+'11-Categorized Balances'!D15+'12-Categorized Balances'!D15+'17-Categorized Balances'!D15+'19-Categorized Balances'!D15+'21-Categorized Balances'!D15+'25-Categorized Balances'!D15+'34-Categorized Balances'!D15+'35-Categorized Balances'!D15+'40-Categorized Balances'!D15+'48-Categorized Balances'!D15+'50-Categorized Balances'!D15+'51-Categorized Balances'!D15+'65-Categorized Balances'!D15+'70-Categorized Balances'!D15+'86-Categorized Balances'!D15+'90-Categorized Balances'!D15+'98-Categorized Balances'!D15</f>
        <v>0</v>
      </c>
      <c r="E15" s="19">
        <f>'01-Categorized Balances'!E15+'02-Categorized Balances'!E15+'03-Categorized Balances'!E15+'05-Categorized Balances'!E15+'10-Categorized Balances'!E15+'11-Categorized Balances'!E15+'12-Categorized Balances'!E15+'17-Categorized Balances'!E15+'19-Categorized Balances'!E15+'21-Categorized Balances'!E15+'25-Categorized Balances'!E15+'34-Categorized Balances'!E15+'35-Categorized Balances'!E15+'40-Categorized Balances'!E15+'48-Categorized Balances'!E15+'50-Categorized Balances'!E15+'51-Categorized Balances'!E15+'65-Categorized Balances'!E15+'70-Categorized Balances'!E15+'86-Categorized Balances'!E15+'90-Categorized Balances'!E15+'98-Categorized Balances'!E15</f>
        <v>0</v>
      </c>
      <c r="F15" s="19">
        <f>'01-Categorized Balances'!F15+'02-Categorized Balances'!F15+'03-Categorized Balances'!F15+'05-Categorized Balances'!F15+'10-Categorized Balances'!F15+'11-Categorized Balances'!F15+'12-Categorized Balances'!F15+'17-Categorized Balances'!F15+'19-Categorized Balances'!F15+'21-Categorized Balances'!F15+'25-Categorized Balances'!F15+'34-Categorized Balances'!F15+'35-Categorized Balances'!F15+'40-Categorized Balances'!F15+'48-Categorized Balances'!F15+'50-Categorized Balances'!F15+'51-Categorized Balances'!F15+'65-Categorized Balances'!F15+'70-Categorized Balances'!F15+'86-Categorized Balances'!F15+'90-Categorized Balances'!F15+'98-Categorized Balances'!F15</f>
        <v>0</v>
      </c>
      <c r="G15" s="19">
        <f>SUM(B15:F15)</f>
        <v>0</v>
      </c>
      <c r="K15" s="74">
        <f>'01-Categorized Balances'!G15+'02-Categorized Balances'!G15+'03-Categorized Balances'!G15+'05-Categorized Balances'!G15+'10-Categorized Balances'!G15+'11-Categorized Balances'!G15+'12-Categorized Balances'!G15+'17-Categorized Balances'!G15+'19-Categorized Balances'!G15+'21-Categorized Balances'!G15+'25-Categorized Balances'!G15+'34-Categorized Balances'!G15+'35-Categorized Balances'!G15+'40-Categorized Balances'!G15+'48-Categorized Balances'!G15+'50-Categorized Balances'!G15+'51-Categorized Balances'!G15+'65-Categorized Balances'!G15+'70-Categorized Balances'!G15+'86-Categorized Balances'!G15+'90-Categorized Balances'!G15+'98-Categorized Balances'!G15</f>
        <v>0</v>
      </c>
      <c r="L15" s="75">
        <f>K15-G15</f>
        <v>0</v>
      </c>
    </row>
    <row r="16" spans="1:15" x14ac:dyDescent="0.35">
      <c r="A16" s="18" t="s">
        <v>112</v>
      </c>
      <c r="B16" s="19">
        <f>'01-Categorized Balances'!B16+'02-Categorized Balances'!B16+'03-Categorized Balances'!B16+'05-Categorized Balances'!B16+'10-Categorized Balances'!B16+'11-Categorized Balances'!B16+'12-Categorized Balances'!B16+'17-Categorized Balances'!B16+'19-Categorized Balances'!B16+'21-Categorized Balances'!B16+'25-Categorized Balances'!B16+'34-Categorized Balances'!B16+'35-Categorized Balances'!B16+'40-Categorized Balances'!B16+'48-Categorized Balances'!B16+'50-Categorized Balances'!B16+'51-Categorized Balances'!B16+'65-Categorized Balances'!B16+'70-Categorized Balances'!B16+'86-Categorized Balances'!B16+'90-Categorized Balances'!B16+'98-Categorized Balances'!B16</f>
        <v>0</v>
      </c>
      <c r="C16" s="19">
        <f>'01-Categorized Balances'!C16+'02-Categorized Balances'!C16+'03-Categorized Balances'!C16+'05-Categorized Balances'!C16+'10-Categorized Balances'!C16+'11-Categorized Balances'!C16+'12-Categorized Balances'!C16+'17-Categorized Balances'!C16+'19-Categorized Balances'!C16+'21-Categorized Balances'!C16+'25-Categorized Balances'!C16+'34-Categorized Balances'!C16+'35-Categorized Balances'!C16+'40-Categorized Balances'!C16+'48-Categorized Balances'!C16+'50-Categorized Balances'!C16+'51-Categorized Balances'!C16+'65-Categorized Balances'!C16+'70-Categorized Balances'!C16+'86-Categorized Balances'!C16+'90-Categorized Balances'!C16+'98-Categorized Balances'!C16</f>
        <v>0</v>
      </c>
      <c r="D16" s="19">
        <f>'01-Categorized Balances'!D16+'02-Categorized Balances'!D16+'03-Categorized Balances'!D16+'05-Categorized Balances'!D16+'10-Categorized Balances'!D16+'11-Categorized Balances'!D16+'12-Categorized Balances'!D16+'17-Categorized Balances'!D16+'19-Categorized Balances'!D16+'21-Categorized Balances'!D16+'25-Categorized Balances'!D16+'34-Categorized Balances'!D16+'35-Categorized Balances'!D16+'40-Categorized Balances'!D16+'48-Categorized Balances'!D16+'50-Categorized Balances'!D16+'51-Categorized Balances'!D16+'65-Categorized Balances'!D16+'70-Categorized Balances'!D16+'86-Categorized Balances'!D16+'90-Categorized Balances'!D16+'98-Categorized Balances'!D16</f>
        <v>0</v>
      </c>
      <c r="E16" s="19">
        <f>'01-Categorized Balances'!E16+'02-Categorized Balances'!E16+'03-Categorized Balances'!E16+'05-Categorized Balances'!E16+'10-Categorized Balances'!E16+'11-Categorized Balances'!E16+'12-Categorized Balances'!E16+'17-Categorized Balances'!E16+'19-Categorized Balances'!E16+'21-Categorized Balances'!E16+'25-Categorized Balances'!E16+'34-Categorized Balances'!E16+'35-Categorized Balances'!E16+'40-Categorized Balances'!E16+'48-Categorized Balances'!E16+'50-Categorized Balances'!E16+'51-Categorized Balances'!E16+'65-Categorized Balances'!E16+'70-Categorized Balances'!E16+'86-Categorized Balances'!E16+'90-Categorized Balances'!E16+'98-Categorized Balances'!E16</f>
        <v>0</v>
      </c>
      <c r="F16" s="19">
        <f>'01-Categorized Balances'!F16+'02-Categorized Balances'!F16+'03-Categorized Balances'!F16+'05-Categorized Balances'!F16+'10-Categorized Balances'!F16+'11-Categorized Balances'!F16+'12-Categorized Balances'!F16+'17-Categorized Balances'!F16+'19-Categorized Balances'!F16+'21-Categorized Balances'!F16+'25-Categorized Balances'!F16+'34-Categorized Balances'!F16+'35-Categorized Balances'!F16+'40-Categorized Balances'!F16+'48-Categorized Balances'!F16+'50-Categorized Balances'!F16+'51-Categorized Balances'!F16+'65-Categorized Balances'!F16+'70-Categorized Balances'!F16+'86-Categorized Balances'!F16+'90-Categorized Balances'!F16+'98-Categorized Balances'!F16</f>
        <v>0</v>
      </c>
      <c r="G16" s="19">
        <f>SUM(B16:F16)</f>
        <v>0</v>
      </c>
      <c r="K16" s="74">
        <f>'01-Categorized Balances'!G16+'02-Categorized Balances'!G16+'03-Categorized Balances'!G16+'05-Categorized Balances'!G16+'10-Categorized Balances'!G16+'11-Categorized Balances'!G16+'12-Categorized Balances'!G16+'17-Categorized Balances'!G16+'19-Categorized Balances'!G16+'21-Categorized Balances'!G16+'25-Categorized Balances'!G16+'34-Categorized Balances'!G16+'35-Categorized Balances'!G16+'40-Categorized Balances'!G16+'48-Categorized Balances'!G16+'50-Categorized Balances'!G16+'51-Categorized Balances'!G16+'65-Categorized Balances'!G16+'70-Categorized Balances'!G16+'86-Categorized Balances'!G16+'90-Categorized Balances'!G16+'98-Categorized Balances'!G16</f>
        <v>0</v>
      </c>
      <c r="L16" s="75">
        <f>K16-G16</f>
        <v>0</v>
      </c>
    </row>
    <row r="17" spans="1:12" ht="29" x14ac:dyDescent="0.35">
      <c r="A17" s="20" t="s">
        <v>113</v>
      </c>
      <c r="B17" s="65">
        <f>B16-B15</f>
        <v>0</v>
      </c>
      <c r="C17" s="65">
        <f>C16-C15</f>
        <v>0</v>
      </c>
      <c r="D17" s="65">
        <f>D16-D15</f>
        <v>0</v>
      </c>
      <c r="E17" s="65">
        <f>E16-E15</f>
        <v>0</v>
      </c>
      <c r="F17" s="65">
        <f>F16-F15</f>
        <v>0</v>
      </c>
      <c r="G17" s="65">
        <f>SUM(B17:F17)</f>
        <v>0</v>
      </c>
    </row>
    <row r="18" spans="1:12" x14ac:dyDescent="0.35">
      <c r="A18" s="28"/>
      <c r="B18" s="23"/>
      <c r="C18" s="23"/>
      <c r="D18" s="23"/>
      <c r="E18" s="23"/>
      <c r="F18" s="23"/>
      <c r="G18" s="27"/>
    </row>
    <row r="19" spans="1:12" x14ac:dyDescent="0.35">
      <c r="A19" s="28"/>
      <c r="B19" s="23"/>
      <c r="C19" s="23"/>
      <c r="D19" s="23"/>
      <c r="E19" s="23"/>
      <c r="F19" s="23"/>
      <c r="G19" s="27"/>
    </row>
    <row r="20" spans="1:12" ht="29" x14ac:dyDescent="0.35">
      <c r="A20" s="14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6" t="s">
        <v>20</v>
      </c>
    </row>
    <row r="21" spans="1:12" x14ac:dyDescent="0.35">
      <c r="A21" s="18" t="s">
        <v>110</v>
      </c>
      <c r="B21" s="19">
        <f>'01-Categorized Balances'!B21+'02-Categorized Balances'!B21+'03-Categorized Balances'!B21+'05-Categorized Balances'!B21+'10-Categorized Balances'!B21+'11-Categorized Balances'!B21+'12-Categorized Balances'!B21+'17-Categorized Balances'!B21+'19-Categorized Balances'!B21+'21-Categorized Balances'!B21+'25-Categorized Balances'!B21+'34-Categorized Balances'!B21+'35-Categorized Balances'!B21+'40-Categorized Balances'!B21+'48-Categorized Balances'!B21+'50-Categorized Balances'!B21+'51-Categorized Balances'!B21+'65-Categorized Balances'!B21+'70-Categorized Balances'!B21+'86-Categorized Balances'!B21+'90-Categorized Balances'!B21+'98-Categorized Balances'!B21</f>
        <v>871959.44965369871</v>
      </c>
      <c r="C21" s="19">
        <f>'01-Categorized Balances'!C21+'02-Categorized Balances'!C21+'03-Categorized Balances'!C21+'05-Categorized Balances'!C21+'10-Categorized Balances'!C21+'11-Categorized Balances'!C21+'12-Categorized Balances'!C21+'17-Categorized Balances'!C21+'19-Categorized Balances'!C21+'21-Categorized Balances'!C21+'25-Categorized Balances'!C21+'34-Categorized Balances'!C21+'35-Categorized Balances'!C21+'40-Categorized Balances'!C21+'48-Categorized Balances'!C21+'50-Categorized Balances'!C21+'51-Categorized Balances'!C21+'65-Categorized Balances'!C21+'70-Categorized Balances'!C21+'86-Categorized Balances'!C21+'90-Categorized Balances'!C21+'98-Categorized Balances'!C21</f>
        <v>4350146.9135021344</v>
      </c>
      <c r="D21" s="19">
        <f>'01-Categorized Balances'!D21+'02-Categorized Balances'!D21+'03-Categorized Balances'!D21+'05-Categorized Balances'!D21+'10-Categorized Balances'!D21+'11-Categorized Balances'!D21+'12-Categorized Balances'!D21+'17-Categorized Balances'!D21+'19-Categorized Balances'!D21+'21-Categorized Balances'!D21+'25-Categorized Balances'!D21+'34-Categorized Balances'!D21+'35-Categorized Balances'!D21+'40-Categorized Balances'!D21+'48-Categorized Balances'!D21+'50-Categorized Balances'!D21+'51-Categorized Balances'!D21+'65-Categorized Balances'!D21+'70-Categorized Balances'!D21+'86-Categorized Balances'!D21+'90-Categorized Balances'!D21+'98-Categorized Balances'!D21</f>
        <v>491622.73937363015</v>
      </c>
      <c r="E21" s="19">
        <f>'01-Categorized Balances'!E21+'02-Categorized Balances'!E21+'03-Categorized Balances'!E21+'05-Categorized Balances'!E21+'10-Categorized Balances'!E21+'11-Categorized Balances'!E21+'12-Categorized Balances'!E21+'17-Categorized Balances'!E21+'19-Categorized Balances'!E21+'21-Categorized Balances'!E21+'25-Categorized Balances'!E21+'34-Categorized Balances'!E21+'35-Categorized Balances'!E21+'40-Categorized Balances'!E21+'48-Categorized Balances'!E21+'50-Categorized Balances'!E21+'51-Categorized Balances'!E21+'65-Categorized Balances'!E21+'70-Categorized Balances'!E21+'86-Categorized Balances'!E21+'90-Categorized Balances'!E21+'98-Categorized Balances'!E21</f>
        <v>-3665767.4036618434</v>
      </c>
      <c r="F21" s="19">
        <f>'01-Categorized Balances'!F21+'02-Categorized Balances'!F21+'03-Categorized Balances'!F21+'05-Categorized Balances'!F21+'10-Categorized Balances'!F21+'11-Categorized Balances'!F21+'12-Categorized Balances'!F21+'17-Categorized Balances'!F21+'19-Categorized Balances'!F21+'21-Categorized Balances'!F21+'25-Categorized Balances'!F21+'34-Categorized Balances'!F21+'35-Categorized Balances'!F21+'40-Categorized Balances'!F21+'48-Categorized Balances'!F21+'50-Categorized Balances'!F21+'51-Categorized Balances'!F21+'65-Categorized Balances'!F21+'70-Categorized Balances'!F21+'86-Categorized Balances'!F21+'90-Categorized Balances'!F21+'98-Categorized Balances'!F21</f>
        <v>182534.30113238</v>
      </c>
      <c r="G21" s="19">
        <f>SUM(B21:F21)</f>
        <v>2230496</v>
      </c>
      <c r="K21" s="74">
        <f>'01-Categorized Balances'!G21+'02-Categorized Balances'!G21+'03-Categorized Balances'!G21+'05-Categorized Balances'!G21+'10-Categorized Balances'!G21+'11-Categorized Balances'!G21+'12-Categorized Balances'!G21+'17-Categorized Balances'!G21+'19-Categorized Balances'!G21+'21-Categorized Balances'!G21+'25-Categorized Balances'!G21+'34-Categorized Balances'!G21+'35-Categorized Balances'!G21+'40-Categorized Balances'!G21+'48-Categorized Balances'!G21+'50-Categorized Balances'!G21+'51-Categorized Balances'!G21+'65-Categorized Balances'!G21+'70-Categorized Balances'!G21+'86-Categorized Balances'!G21+'90-Categorized Balances'!G21+'98-Categorized Balances'!G21</f>
        <v>2230496</v>
      </c>
      <c r="L21" s="75">
        <f>K21-G21</f>
        <v>0</v>
      </c>
    </row>
    <row r="22" spans="1:12" x14ac:dyDescent="0.35">
      <c r="A22" s="18" t="s">
        <v>111</v>
      </c>
      <c r="B22" s="19">
        <f>'01-Categorized Balances'!B22+'02-Categorized Balances'!B22+'03-Categorized Balances'!B22+'05-Categorized Balances'!B22+'10-Categorized Balances'!B22+'11-Categorized Balances'!B22+'12-Categorized Balances'!B22+'17-Categorized Balances'!B22+'19-Categorized Balances'!B22+'21-Categorized Balances'!B22+'25-Categorized Balances'!B22+'34-Categorized Balances'!B22+'35-Categorized Balances'!B22+'40-Categorized Balances'!B22+'48-Categorized Balances'!B22+'50-Categorized Balances'!B22+'51-Categorized Balances'!B22+'65-Categorized Balances'!B22+'70-Categorized Balances'!B22+'86-Categorized Balances'!B22+'90-Categorized Balances'!B22+'98-Categorized Balances'!B22</f>
        <v>0</v>
      </c>
      <c r="C22" s="19">
        <f>'01-Categorized Balances'!C22+'02-Categorized Balances'!C22+'03-Categorized Balances'!C22+'05-Categorized Balances'!C22+'10-Categorized Balances'!C22+'11-Categorized Balances'!C22+'12-Categorized Balances'!C22+'17-Categorized Balances'!C22+'19-Categorized Balances'!C22+'21-Categorized Balances'!C22+'25-Categorized Balances'!C22+'34-Categorized Balances'!C22+'35-Categorized Balances'!C22+'40-Categorized Balances'!C22+'48-Categorized Balances'!C22+'50-Categorized Balances'!C22+'51-Categorized Balances'!C22+'65-Categorized Balances'!C22+'70-Categorized Balances'!C22+'86-Categorized Balances'!C22+'90-Categorized Balances'!C22+'98-Categorized Balances'!C22</f>
        <v>0</v>
      </c>
      <c r="D22" s="19">
        <f>'01-Categorized Balances'!D22+'02-Categorized Balances'!D22+'03-Categorized Balances'!D22+'05-Categorized Balances'!D22+'10-Categorized Balances'!D22+'11-Categorized Balances'!D22+'12-Categorized Balances'!D22+'17-Categorized Balances'!D22+'19-Categorized Balances'!D22+'21-Categorized Balances'!D22+'25-Categorized Balances'!D22+'34-Categorized Balances'!D22+'35-Categorized Balances'!D22+'40-Categorized Balances'!D22+'48-Categorized Balances'!D22+'50-Categorized Balances'!D22+'51-Categorized Balances'!D22+'65-Categorized Balances'!D22+'70-Categorized Balances'!D22+'86-Categorized Balances'!D22+'90-Categorized Balances'!D22+'98-Categorized Balances'!D22</f>
        <v>0</v>
      </c>
      <c r="E22" s="19">
        <f>'01-Categorized Balances'!E22+'02-Categorized Balances'!E22+'03-Categorized Balances'!E22+'05-Categorized Balances'!E22+'10-Categorized Balances'!E22+'11-Categorized Balances'!E22+'12-Categorized Balances'!E22+'17-Categorized Balances'!E22+'19-Categorized Balances'!E22+'21-Categorized Balances'!E22+'25-Categorized Balances'!E22+'34-Categorized Balances'!E22+'35-Categorized Balances'!E22+'40-Categorized Balances'!E22+'48-Categorized Balances'!E22+'50-Categorized Balances'!E22+'51-Categorized Balances'!E22+'65-Categorized Balances'!E22+'70-Categorized Balances'!E22+'86-Categorized Balances'!E22+'90-Categorized Balances'!E22+'98-Categorized Balances'!E22</f>
        <v>0</v>
      </c>
      <c r="F22" s="19">
        <f>'01-Categorized Balances'!F22+'02-Categorized Balances'!F22+'03-Categorized Balances'!F22+'05-Categorized Balances'!F22+'10-Categorized Balances'!F22+'11-Categorized Balances'!F22+'12-Categorized Balances'!F22+'17-Categorized Balances'!F22+'19-Categorized Balances'!F22+'21-Categorized Balances'!F22+'25-Categorized Balances'!F22+'34-Categorized Balances'!F22+'35-Categorized Balances'!F22+'40-Categorized Balances'!F22+'48-Categorized Balances'!F22+'50-Categorized Balances'!F22+'51-Categorized Balances'!F22+'65-Categorized Balances'!F22+'70-Categorized Balances'!F22+'86-Categorized Balances'!F22+'90-Categorized Balances'!F22+'98-Categorized Balances'!F22</f>
        <v>0</v>
      </c>
      <c r="G22" s="19">
        <f>SUM(B22:F22)</f>
        <v>0</v>
      </c>
      <c r="K22" s="74">
        <f>'01-Categorized Balances'!G22+'02-Categorized Balances'!G22+'03-Categorized Balances'!G22+'05-Categorized Balances'!G22+'10-Categorized Balances'!G22+'11-Categorized Balances'!G22+'12-Categorized Balances'!G22+'17-Categorized Balances'!G22+'19-Categorized Balances'!G22+'21-Categorized Balances'!G22+'25-Categorized Balances'!G22+'34-Categorized Balances'!G22+'35-Categorized Balances'!G22+'40-Categorized Balances'!G22+'48-Categorized Balances'!G22+'50-Categorized Balances'!G22+'51-Categorized Balances'!G22+'65-Categorized Balances'!G22+'70-Categorized Balances'!G22+'86-Categorized Balances'!G22+'90-Categorized Balances'!G22+'98-Categorized Balances'!G22</f>
        <v>0</v>
      </c>
      <c r="L22" s="75">
        <f>K22-G22</f>
        <v>0</v>
      </c>
    </row>
    <row r="23" spans="1:12" x14ac:dyDescent="0.35">
      <c r="A23" s="18" t="s">
        <v>112</v>
      </c>
      <c r="B23" s="19">
        <f>'01-Categorized Balances'!B23+'02-Categorized Balances'!B23+'03-Categorized Balances'!B23+'05-Categorized Balances'!B23+'10-Categorized Balances'!B23+'11-Categorized Balances'!B23+'12-Categorized Balances'!B23+'17-Categorized Balances'!B23+'19-Categorized Balances'!B23+'21-Categorized Balances'!B23+'25-Categorized Balances'!B23+'34-Categorized Balances'!B23+'35-Categorized Balances'!B23+'40-Categorized Balances'!B23+'48-Categorized Balances'!B23+'50-Categorized Balances'!B23+'51-Categorized Balances'!B23+'65-Categorized Balances'!B23+'70-Categorized Balances'!B23+'86-Categorized Balances'!B23+'90-Categorized Balances'!B23+'98-Categorized Balances'!B23</f>
        <v>0</v>
      </c>
      <c r="C23" s="19">
        <f>'01-Categorized Balances'!C23+'02-Categorized Balances'!C23+'03-Categorized Balances'!C23+'05-Categorized Balances'!C23+'10-Categorized Balances'!C23+'11-Categorized Balances'!C23+'12-Categorized Balances'!C23+'17-Categorized Balances'!C23+'19-Categorized Balances'!C23+'21-Categorized Balances'!C23+'25-Categorized Balances'!C23+'34-Categorized Balances'!C23+'35-Categorized Balances'!C23+'40-Categorized Balances'!C23+'48-Categorized Balances'!C23+'50-Categorized Balances'!C23+'51-Categorized Balances'!C23+'65-Categorized Balances'!C23+'70-Categorized Balances'!C23+'86-Categorized Balances'!C23+'90-Categorized Balances'!C23+'98-Categorized Balances'!C23</f>
        <v>0</v>
      </c>
      <c r="D23" s="19">
        <f>'01-Categorized Balances'!D23+'02-Categorized Balances'!D23+'03-Categorized Balances'!D23+'05-Categorized Balances'!D23+'10-Categorized Balances'!D23+'11-Categorized Balances'!D23+'12-Categorized Balances'!D23+'17-Categorized Balances'!D23+'19-Categorized Balances'!D23+'21-Categorized Balances'!D23+'25-Categorized Balances'!D23+'34-Categorized Balances'!D23+'35-Categorized Balances'!D23+'40-Categorized Balances'!D23+'48-Categorized Balances'!D23+'50-Categorized Balances'!D23+'51-Categorized Balances'!D23+'65-Categorized Balances'!D23+'70-Categorized Balances'!D23+'86-Categorized Balances'!D23+'90-Categorized Balances'!D23+'98-Categorized Balances'!D23</f>
        <v>0</v>
      </c>
      <c r="E23" s="19">
        <f>'01-Categorized Balances'!E23+'02-Categorized Balances'!E23+'03-Categorized Balances'!E23+'05-Categorized Balances'!E23+'10-Categorized Balances'!E23+'11-Categorized Balances'!E23+'12-Categorized Balances'!E23+'17-Categorized Balances'!E23+'19-Categorized Balances'!E23+'21-Categorized Balances'!E23+'25-Categorized Balances'!E23+'34-Categorized Balances'!E23+'35-Categorized Balances'!E23+'40-Categorized Balances'!E23+'48-Categorized Balances'!E23+'50-Categorized Balances'!E23+'51-Categorized Balances'!E23+'65-Categorized Balances'!E23+'70-Categorized Balances'!E23+'86-Categorized Balances'!E23+'90-Categorized Balances'!E23+'98-Categorized Balances'!E23</f>
        <v>0</v>
      </c>
      <c r="F23" s="19">
        <f>'01-Categorized Balances'!F23+'02-Categorized Balances'!F23+'03-Categorized Balances'!F23+'05-Categorized Balances'!F23+'10-Categorized Balances'!F23+'11-Categorized Balances'!F23+'12-Categorized Balances'!F23+'17-Categorized Balances'!F23+'19-Categorized Balances'!F23+'21-Categorized Balances'!F23+'25-Categorized Balances'!F23+'34-Categorized Balances'!F23+'35-Categorized Balances'!F23+'40-Categorized Balances'!F23+'48-Categorized Balances'!F23+'50-Categorized Balances'!F23+'51-Categorized Balances'!F23+'65-Categorized Balances'!F23+'70-Categorized Balances'!F23+'86-Categorized Balances'!F23+'90-Categorized Balances'!F23+'98-Categorized Balances'!F23</f>
        <v>0</v>
      </c>
      <c r="G23" s="19">
        <f>SUM(B23:F23)</f>
        <v>0</v>
      </c>
      <c r="K23" s="74">
        <f>'01-Categorized Balances'!G23+'02-Categorized Balances'!G23+'03-Categorized Balances'!G23+'05-Categorized Balances'!G23+'10-Categorized Balances'!G23+'11-Categorized Balances'!G23+'12-Categorized Balances'!G23+'17-Categorized Balances'!G23+'19-Categorized Balances'!G23+'21-Categorized Balances'!G23+'25-Categorized Balances'!G23+'34-Categorized Balances'!G23+'35-Categorized Balances'!G23+'40-Categorized Balances'!G23+'48-Categorized Balances'!G23+'50-Categorized Balances'!G23+'51-Categorized Balances'!G23+'65-Categorized Balances'!G23+'70-Categorized Balances'!G23+'86-Categorized Balances'!G23+'90-Categorized Balances'!G23+'98-Categorized Balances'!G23</f>
        <v>0</v>
      </c>
      <c r="L23" s="75">
        <f>K23-G23</f>
        <v>0</v>
      </c>
    </row>
    <row r="24" spans="1:12" ht="29" x14ac:dyDescent="0.35">
      <c r="A24" s="20" t="s">
        <v>113</v>
      </c>
      <c r="B24" s="65">
        <f>B23-B22</f>
        <v>0</v>
      </c>
      <c r="C24" s="65">
        <f>C23-C22</f>
        <v>0</v>
      </c>
      <c r="D24" s="65">
        <f>D23-D22</f>
        <v>0</v>
      </c>
      <c r="E24" s="65">
        <f>E23-E22</f>
        <v>0</v>
      </c>
      <c r="F24" s="65">
        <f>F23-F22</f>
        <v>0</v>
      </c>
      <c r="G24" s="65">
        <f>SUM(B24:F24)</f>
        <v>0</v>
      </c>
    </row>
    <row r="25" spans="1:12" x14ac:dyDescent="0.35">
      <c r="A25" s="21"/>
      <c r="B25" s="24"/>
      <c r="C25" s="24"/>
      <c r="D25" s="24"/>
      <c r="E25" s="24"/>
      <c r="F25" s="24"/>
      <c r="G25" s="25"/>
    </row>
    <row r="26" spans="1:12" x14ac:dyDescent="0.35">
      <c r="A26" s="21"/>
      <c r="B26" s="26"/>
      <c r="C26" s="26"/>
      <c r="D26" s="26"/>
      <c r="E26" s="26"/>
      <c r="F26" s="26"/>
      <c r="G26" s="27"/>
    </row>
    <row r="27" spans="1:12" x14ac:dyDescent="0.35">
      <c r="A27" s="14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6" t="s">
        <v>20</v>
      </c>
    </row>
    <row r="28" spans="1:12" x14ac:dyDescent="0.35">
      <c r="A28" s="18" t="s">
        <v>110</v>
      </c>
      <c r="B28" s="19">
        <f>'01-Categorized Balances'!B28+'02-Categorized Balances'!B28+'03-Categorized Balances'!B28+'05-Categorized Balances'!B28+'10-Categorized Balances'!B28+'11-Categorized Balances'!B28+'12-Categorized Balances'!B28+'17-Categorized Balances'!B28+'19-Categorized Balances'!B28+'21-Categorized Balances'!B28+'25-Categorized Balances'!B28+'34-Categorized Balances'!B28+'35-Categorized Balances'!B28+'40-Categorized Balances'!B28+'48-Categorized Balances'!B28+'50-Categorized Balances'!B28+'51-Categorized Balances'!B28+'65-Categorized Balances'!B28+'70-Categorized Balances'!B28+'86-Categorized Balances'!B28+'90-Categorized Balances'!B28+'98-Categorized Balances'!B28</f>
        <v>7362792</v>
      </c>
      <c r="C28" s="19">
        <f>'01-Categorized Balances'!C28+'02-Categorized Balances'!C28+'03-Categorized Balances'!C28+'05-Categorized Balances'!C28+'10-Categorized Balances'!C28+'11-Categorized Balances'!C28+'12-Categorized Balances'!C28+'17-Categorized Balances'!C28+'19-Categorized Balances'!C28+'21-Categorized Balances'!C28+'25-Categorized Balances'!C28+'34-Categorized Balances'!C28+'35-Categorized Balances'!C28+'40-Categorized Balances'!C28+'48-Categorized Balances'!C28+'50-Categorized Balances'!C28+'51-Categorized Balances'!C28+'65-Categorized Balances'!C28+'70-Categorized Balances'!C28+'86-Categorized Balances'!C28+'90-Categorized Balances'!C28+'98-Categorized Balances'!C28</f>
        <v>6995723</v>
      </c>
      <c r="D28" s="19">
        <f>'01-Categorized Balances'!D28+'02-Categorized Balances'!D28+'03-Categorized Balances'!D28+'05-Categorized Balances'!D28+'10-Categorized Balances'!D28+'11-Categorized Balances'!D28+'12-Categorized Balances'!D28+'17-Categorized Balances'!D28+'19-Categorized Balances'!D28+'21-Categorized Balances'!D28+'25-Categorized Balances'!D28+'34-Categorized Balances'!D28+'35-Categorized Balances'!D28+'40-Categorized Balances'!D28+'48-Categorized Balances'!D28+'50-Categorized Balances'!D28+'51-Categorized Balances'!D28+'65-Categorized Balances'!D28+'70-Categorized Balances'!D28+'86-Categorized Balances'!D28+'90-Categorized Balances'!D28+'98-Categorized Balances'!D28</f>
        <v>23028334</v>
      </c>
      <c r="E28" s="19">
        <f>'01-Categorized Balances'!E28+'02-Categorized Balances'!E28+'03-Categorized Balances'!E28+'05-Categorized Balances'!E28+'10-Categorized Balances'!E28+'11-Categorized Balances'!E28+'12-Categorized Balances'!E28+'17-Categorized Balances'!E28+'19-Categorized Balances'!E28+'21-Categorized Balances'!E28+'25-Categorized Balances'!E28+'34-Categorized Balances'!E28+'35-Categorized Balances'!E28+'40-Categorized Balances'!E28+'48-Categorized Balances'!E28+'50-Categorized Balances'!E28+'51-Categorized Balances'!E28+'65-Categorized Balances'!E28+'70-Categorized Balances'!E28+'86-Categorized Balances'!E28+'90-Categorized Balances'!E28+'98-Categorized Balances'!E28</f>
        <v>-11128667</v>
      </c>
      <c r="F28" s="19">
        <f>'01-Categorized Balances'!F28+'02-Categorized Balances'!F28+'03-Categorized Balances'!F28+'05-Categorized Balances'!F28+'10-Categorized Balances'!F28+'11-Categorized Balances'!F28+'12-Categorized Balances'!F28+'17-Categorized Balances'!F28+'19-Categorized Balances'!F28+'21-Categorized Balances'!F28+'25-Categorized Balances'!F28+'34-Categorized Balances'!F28+'35-Categorized Balances'!F28+'40-Categorized Balances'!F28+'48-Categorized Balances'!F28+'50-Categorized Balances'!F28+'51-Categorized Balances'!F28+'65-Categorized Balances'!F28+'70-Categorized Balances'!F28+'86-Categorized Balances'!F28+'90-Categorized Balances'!F28+'98-Categorized Balances'!F28</f>
        <v>4177</v>
      </c>
      <c r="G28" s="19">
        <f>SUM(B28:F28)</f>
        <v>26262359</v>
      </c>
      <c r="K28" s="74">
        <f>'01-Categorized Balances'!G28+'02-Categorized Balances'!G28+'03-Categorized Balances'!G28+'05-Categorized Balances'!G28+'10-Categorized Balances'!G28+'11-Categorized Balances'!G28+'12-Categorized Balances'!G28+'17-Categorized Balances'!G28+'19-Categorized Balances'!G28+'21-Categorized Balances'!G28+'25-Categorized Balances'!G28+'34-Categorized Balances'!G28+'35-Categorized Balances'!G28+'40-Categorized Balances'!G28+'48-Categorized Balances'!G28+'50-Categorized Balances'!G28+'51-Categorized Balances'!G28+'65-Categorized Balances'!G28+'70-Categorized Balances'!G28+'86-Categorized Balances'!G28+'90-Categorized Balances'!G28+'98-Categorized Balances'!G28</f>
        <v>26262359</v>
      </c>
      <c r="L28" s="75">
        <f>K28-G28</f>
        <v>0</v>
      </c>
    </row>
    <row r="29" spans="1:12" x14ac:dyDescent="0.35">
      <c r="A29" s="18" t="s">
        <v>111</v>
      </c>
      <c r="B29" s="19">
        <f>'01-Categorized Balances'!B29+'02-Categorized Balances'!B29+'03-Categorized Balances'!B29+'05-Categorized Balances'!B29+'10-Categorized Balances'!B29+'11-Categorized Balances'!B29+'12-Categorized Balances'!B29+'17-Categorized Balances'!B29+'19-Categorized Balances'!B29+'21-Categorized Balances'!B29+'25-Categorized Balances'!B29+'34-Categorized Balances'!B29+'35-Categorized Balances'!B29+'40-Categorized Balances'!B29+'48-Categorized Balances'!B29+'50-Categorized Balances'!B29+'51-Categorized Balances'!B29+'65-Categorized Balances'!B29+'70-Categorized Balances'!B29+'86-Categorized Balances'!B29+'90-Categorized Balances'!B29+'98-Categorized Balances'!B29</f>
        <v>0</v>
      </c>
      <c r="C29" s="19">
        <f>'01-Categorized Balances'!C29+'02-Categorized Balances'!C29+'03-Categorized Balances'!C29+'05-Categorized Balances'!C29+'10-Categorized Balances'!C29+'11-Categorized Balances'!C29+'12-Categorized Balances'!C29+'17-Categorized Balances'!C29+'19-Categorized Balances'!C29+'21-Categorized Balances'!C29+'25-Categorized Balances'!C29+'34-Categorized Balances'!C29+'35-Categorized Balances'!C29+'40-Categorized Balances'!C29+'48-Categorized Balances'!C29+'50-Categorized Balances'!C29+'51-Categorized Balances'!C29+'65-Categorized Balances'!C29+'70-Categorized Balances'!C29+'86-Categorized Balances'!C29+'90-Categorized Balances'!C29+'98-Categorized Balances'!C29</f>
        <v>0</v>
      </c>
      <c r="D29" s="19">
        <f>'01-Categorized Balances'!D29+'02-Categorized Balances'!D29+'03-Categorized Balances'!D29+'05-Categorized Balances'!D29+'10-Categorized Balances'!D29+'11-Categorized Balances'!D29+'12-Categorized Balances'!D29+'17-Categorized Balances'!D29+'19-Categorized Balances'!D29+'21-Categorized Balances'!D29+'25-Categorized Balances'!D29+'34-Categorized Balances'!D29+'35-Categorized Balances'!D29+'40-Categorized Balances'!D29+'48-Categorized Balances'!D29+'50-Categorized Balances'!D29+'51-Categorized Balances'!D29+'65-Categorized Balances'!D29+'70-Categorized Balances'!D29+'86-Categorized Balances'!D29+'90-Categorized Balances'!D29+'98-Categorized Balances'!D29</f>
        <v>0</v>
      </c>
      <c r="E29" s="19">
        <f>'01-Categorized Balances'!E29+'02-Categorized Balances'!E29+'03-Categorized Balances'!E29+'05-Categorized Balances'!E29+'10-Categorized Balances'!E29+'11-Categorized Balances'!E29+'12-Categorized Balances'!E29+'17-Categorized Balances'!E29+'19-Categorized Balances'!E29+'21-Categorized Balances'!E29+'25-Categorized Balances'!E29+'34-Categorized Balances'!E29+'35-Categorized Balances'!E29+'40-Categorized Balances'!E29+'48-Categorized Balances'!E29+'50-Categorized Balances'!E29+'51-Categorized Balances'!E29+'65-Categorized Balances'!E29+'70-Categorized Balances'!E29+'86-Categorized Balances'!E29+'90-Categorized Balances'!E29+'98-Categorized Balances'!E29</f>
        <v>0</v>
      </c>
      <c r="F29" s="19">
        <f>'01-Categorized Balances'!F29+'02-Categorized Balances'!F29+'03-Categorized Balances'!F29+'05-Categorized Balances'!F29+'10-Categorized Balances'!F29+'11-Categorized Balances'!F29+'12-Categorized Balances'!F29+'17-Categorized Balances'!F29+'19-Categorized Balances'!F29+'21-Categorized Balances'!F29+'25-Categorized Balances'!F29+'34-Categorized Balances'!F29+'35-Categorized Balances'!F29+'40-Categorized Balances'!F29+'48-Categorized Balances'!F29+'50-Categorized Balances'!F29+'51-Categorized Balances'!F29+'65-Categorized Balances'!F29+'70-Categorized Balances'!F29+'86-Categorized Balances'!F29+'90-Categorized Balances'!F29+'98-Categorized Balances'!F29</f>
        <v>0</v>
      </c>
      <c r="G29" s="19">
        <f>SUM(B29:F29)</f>
        <v>0</v>
      </c>
      <c r="K29" s="74">
        <f>'01-Categorized Balances'!G29+'02-Categorized Balances'!G29+'03-Categorized Balances'!G29+'05-Categorized Balances'!G29+'10-Categorized Balances'!G29+'11-Categorized Balances'!G29+'12-Categorized Balances'!G29+'17-Categorized Balances'!G29+'19-Categorized Balances'!G29+'21-Categorized Balances'!G29+'25-Categorized Balances'!G29+'34-Categorized Balances'!G29+'35-Categorized Balances'!G29+'40-Categorized Balances'!G29+'48-Categorized Balances'!G29+'50-Categorized Balances'!G29+'51-Categorized Balances'!G29+'65-Categorized Balances'!G29+'70-Categorized Balances'!G29+'86-Categorized Balances'!G29+'90-Categorized Balances'!G29+'98-Categorized Balances'!G29</f>
        <v>0</v>
      </c>
      <c r="L29" s="75">
        <f>K29-G29</f>
        <v>0</v>
      </c>
    </row>
    <row r="30" spans="1:12" x14ac:dyDescent="0.35">
      <c r="A30" s="18" t="s">
        <v>112</v>
      </c>
      <c r="B30" s="19">
        <f>'01-Categorized Balances'!B30+'02-Categorized Balances'!B30+'03-Categorized Balances'!B30+'05-Categorized Balances'!B30+'10-Categorized Balances'!B30+'11-Categorized Balances'!B30+'12-Categorized Balances'!B30+'17-Categorized Balances'!B30+'19-Categorized Balances'!B30+'21-Categorized Balances'!B30+'25-Categorized Balances'!B30+'34-Categorized Balances'!B30+'35-Categorized Balances'!B30+'40-Categorized Balances'!B30+'48-Categorized Balances'!B30+'50-Categorized Balances'!B30+'51-Categorized Balances'!B30+'65-Categorized Balances'!B30+'70-Categorized Balances'!B30+'86-Categorized Balances'!B30+'90-Categorized Balances'!B30+'98-Categorized Balances'!B30</f>
        <v>0</v>
      </c>
      <c r="C30" s="19">
        <f>'01-Categorized Balances'!C30+'02-Categorized Balances'!C30+'03-Categorized Balances'!C30+'05-Categorized Balances'!C30+'10-Categorized Balances'!C30+'11-Categorized Balances'!C30+'12-Categorized Balances'!C30+'17-Categorized Balances'!C30+'19-Categorized Balances'!C30+'21-Categorized Balances'!C30+'25-Categorized Balances'!C30+'34-Categorized Balances'!C30+'35-Categorized Balances'!C30+'40-Categorized Balances'!C30+'48-Categorized Balances'!C30+'50-Categorized Balances'!C30+'51-Categorized Balances'!C30+'65-Categorized Balances'!C30+'70-Categorized Balances'!C30+'86-Categorized Balances'!C30+'90-Categorized Balances'!C30+'98-Categorized Balances'!C30</f>
        <v>0</v>
      </c>
      <c r="D30" s="19">
        <f>'01-Categorized Balances'!D30+'02-Categorized Balances'!D30+'03-Categorized Balances'!D30+'05-Categorized Balances'!D30+'10-Categorized Balances'!D30+'11-Categorized Balances'!D30+'12-Categorized Balances'!D30+'17-Categorized Balances'!D30+'19-Categorized Balances'!D30+'21-Categorized Balances'!D30+'25-Categorized Balances'!D30+'34-Categorized Balances'!D30+'35-Categorized Balances'!D30+'40-Categorized Balances'!D30+'48-Categorized Balances'!D30+'50-Categorized Balances'!D30+'51-Categorized Balances'!D30+'65-Categorized Balances'!D30+'70-Categorized Balances'!D30+'86-Categorized Balances'!D30+'90-Categorized Balances'!D30+'98-Categorized Balances'!D30</f>
        <v>0</v>
      </c>
      <c r="E30" s="19">
        <f>'01-Categorized Balances'!E30+'02-Categorized Balances'!E30+'03-Categorized Balances'!E30+'05-Categorized Balances'!E30+'10-Categorized Balances'!E30+'11-Categorized Balances'!E30+'12-Categorized Balances'!E30+'17-Categorized Balances'!E30+'19-Categorized Balances'!E30+'21-Categorized Balances'!E30+'25-Categorized Balances'!E30+'34-Categorized Balances'!E30+'35-Categorized Balances'!E30+'40-Categorized Balances'!E30+'48-Categorized Balances'!E30+'50-Categorized Balances'!E30+'51-Categorized Balances'!E30+'65-Categorized Balances'!E30+'70-Categorized Balances'!E30+'86-Categorized Balances'!E30+'90-Categorized Balances'!E30+'98-Categorized Balances'!E30</f>
        <v>0</v>
      </c>
      <c r="F30" s="19">
        <f>'01-Categorized Balances'!F30+'02-Categorized Balances'!F30+'03-Categorized Balances'!F30+'05-Categorized Balances'!F30+'10-Categorized Balances'!F30+'11-Categorized Balances'!F30+'12-Categorized Balances'!F30+'17-Categorized Balances'!F30+'19-Categorized Balances'!F30+'21-Categorized Balances'!F30+'25-Categorized Balances'!F30+'34-Categorized Balances'!F30+'35-Categorized Balances'!F30+'40-Categorized Balances'!F30+'48-Categorized Balances'!F30+'50-Categorized Balances'!F30+'51-Categorized Balances'!F30+'65-Categorized Balances'!F30+'70-Categorized Balances'!F30+'86-Categorized Balances'!F30+'90-Categorized Balances'!F30+'98-Categorized Balances'!F30</f>
        <v>0</v>
      </c>
      <c r="G30" s="19">
        <f>SUM(B30:F30)</f>
        <v>0</v>
      </c>
      <c r="K30" s="74">
        <f>'01-Categorized Balances'!G30+'02-Categorized Balances'!G30+'03-Categorized Balances'!G30+'05-Categorized Balances'!G30+'10-Categorized Balances'!G30+'11-Categorized Balances'!G30+'12-Categorized Balances'!G30+'17-Categorized Balances'!G30+'19-Categorized Balances'!G30+'21-Categorized Balances'!G30+'25-Categorized Balances'!G30+'34-Categorized Balances'!G30+'35-Categorized Balances'!G30+'40-Categorized Balances'!G30+'48-Categorized Balances'!G30+'50-Categorized Balances'!G30+'51-Categorized Balances'!G30+'65-Categorized Balances'!G30+'70-Categorized Balances'!G30+'86-Categorized Balances'!G30+'90-Categorized Balances'!G30+'98-Categorized Balances'!G30</f>
        <v>0</v>
      </c>
      <c r="L30" s="75">
        <f>K30-G30</f>
        <v>0</v>
      </c>
    </row>
    <row r="31" spans="1:12" ht="29" x14ac:dyDescent="0.35">
      <c r="A31" s="20" t="s">
        <v>113</v>
      </c>
      <c r="B31" s="65">
        <f>B30-B29</f>
        <v>0</v>
      </c>
      <c r="C31" s="65">
        <f>C30-C29</f>
        <v>0</v>
      </c>
      <c r="D31" s="65">
        <f>D30-D29</f>
        <v>0</v>
      </c>
      <c r="E31" s="65">
        <f>E30-E29</f>
        <v>0</v>
      </c>
      <c r="F31" s="65">
        <f>F30-F29</f>
        <v>0</v>
      </c>
      <c r="G31" s="65">
        <f>SUM(B31:F31)</f>
        <v>0</v>
      </c>
    </row>
    <row r="32" spans="1:12" x14ac:dyDescent="0.35">
      <c r="A32" s="21"/>
      <c r="B32" s="22"/>
      <c r="C32" s="22"/>
      <c r="D32" s="22"/>
      <c r="E32" s="22"/>
      <c r="F32" s="22"/>
      <c r="G32" s="72"/>
    </row>
    <row r="33" spans="1:12" x14ac:dyDescent="0.35">
      <c r="A33" s="21"/>
      <c r="B33" s="22"/>
      <c r="C33" s="22"/>
      <c r="D33" s="22"/>
      <c r="E33" s="22"/>
      <c r="F33" s="22"/>
      <c r="G33" s="25"/>
    </row>
    <row r="34" spans="1:12" ht="29" x14ac:dyDescent="0.35">
      <c r="A34" s="14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6" t="s">
        <v>20</v>
      </c>
    </row>
    <row r="35" spans="1:12" x14ac:dyDescent="0.35">
      <c r="A35" s="18" t="s">
        <v>110</v>
      </c>
      <c r="B35" s="19">
        <f>'01-Categorized Balances'!B35+'02-Categorized Balances'!B35+'03-Categorized Balances'!B35+'05-Categorized Balances'!B35+'10-Categorized Balances'!B35+'11-Categorized Balances'!B35+'12-Categorized Balances'!B35+'17-Categorized Balances'!B35+'19-Categorized Balances'!B35+'21-Categorized Balances'!B35+'25-Categorized Balances'!B35+'34-Categorized Balances'!B35+'35-Categorized Balances'!B35+'40-Categorized Balances'!B35+'48-Categorized Balances'!B35+'50-Categorized Balances'!B35+'51-Categorized Balances'!B35+'65-Categorized Balances'!B35+'70-Categorized Balances'!B35+'86-Categorized Balances'!B35+'90-Categorized Balances'!B35+'98-Categorized Balances'!B35</f>
        <v>205129</v>
      </c>
      <c r="C35" s="19">
        <f>'01-Categorized Balances'!C35+'02-Categorized Balances'!C35+'03-Categorized Balances'!C35+'05-Categorized Balances'!C35+'10-Categorized Balances'!C35+'11-Categorized Balances'!C35+'12-Categorized Balances'!C35+'17-Categorized Balances'!C35+'19-Categorized Balances'!C35+'21-Categorized Balances'!C35+'25-Categorized Balances'!C35+'34-Categorized Balances'!C35+'35-Categorized Balances'!C35+'40-Categorized Balances'!C35+'48-Categorized Balances'!C35+'50-Categorized Balances'!C35+'51-Categorized Balances'!C35+'65-Categorized Balances'!C35+'70-Categorized Balances'!C35+'86-Categorized Balances'!C35+'90-Categorized Balances'!C35+'98-Categorized Balances'!C35</f>
        <v>1899231</v>
      </c>
      <c r="D35" s="19">
        <f>'01-Categorized Balances'!D35+'02-Categorized Balances'!D35+'03-Categorized Balances'!D35+'05-Categorized Balances'!D35+'10-Categorized Balances'!D35+'11-Categorized Balances'!D35+'12-Categorized Balances'!D35+'17-Categorized Balances'!D35+'19-Categorized Balances'!D35+'21-Categorized Balances'!D35+'25-Categorized Balances'!D35+'34-Categorized Balances'!D35+'35-Categorized Balances'!D35+'40-Categorized Balances'!D35+'48-Categorized Balances'!D35+'50-Categorized Balances'!D35+'51-Categorized Balances'!D35+'65-Categorized Balances'!D35+'70-Categorized Balances'!D35+'86-Categorized Balances'!D35+'90-Categorized Balances'!D35+'98-Categorized Balances'!D35</f>
        <v>4492830</v>
      </c>
      <c r="E35" s="19">
        <f>'01-Categorized Balances'!E35+'02-Categorized Balances'!E35+'03-Categorized Balances'!E35+'05-Categorized Balances'!E35+'10-Categorized Balances'!E35+'11-Categorized Balances'!E35+'12-Categorized Balances'!E35+'17-Categorized Balances'!E35+'19-Categorized Balances'!E35+'21-Categorized Balances'!E35+'25-Categorized Balances'!E35+'34-Categorized Balances'!E35+'35-Categorized Balances'!E35+'40-Categorized Balances'!E35+'48-Categorized Balances'!E35+'50-Categorized Balances'!E35+'51-Categorized Balances'!E35+'65-Categorized Balances'!E35+'70-Categorized Balances'!E35+'86-Categorized Balances'!E35+'90-Categorized Balances'!E35+'98-Categorized Balances'!E35</f>
        <v>-2051248</v>
      </c>
      <c r="F35" s="19">
        <f>'01-Categorized Balances'!F35+'02-Categorized Balances'!F35+'03-Categorized Balances'!F35+'05-Categorized Balances'!F35+'10-Categorized Balances'!F35+'11-Categorized Balances'!F35+'12-Categorized Balances'!F35+'17-Categorized Balances'!F35+'19-Categorized Balances'!F35+'21-Categorized Balances'!F35+'25-Categorized Balances'!F35+'34-Categorized Balances'!F35+'35-Categorized Balances'!F35+'40-Categorized Balances'!F35+'48-Categorized Balances'!F35+'50-Categorized Balances'!F35+'51-Categorized Balances'!F35+'65-Categorized Balances'!F35+'70-Categorized Balances'!F35+'86-Categorized Balances'!F35+'90-Categorized Balances'!F35+'98-Categorized Balances'!F35</f>
        <v>141316</v>
      </c>
      <c r="G35" s="19">
        <f>SUM(B35:F35)</f>
        <v>4687258</v>
      </c>
      <c r="K35" s="74">
        <f>'01-Categorized Balances'!G35+'02-Categorized Balances'!G35+'03-Categorized Balances'!G35+'05-Categorized Balances'!G35+'10-Categorized Balances'!G35+'11-Categorized Balances'!G35+'12-Categorized Balances'!G35+'17-Categorized Balances'!G35+'19-Categorized Balances'!G35+'21-Categorized Balances'!G35+'25-Categorized Balances'!G35+'34-Categorized Balances'!G35+'35-Categorized Balances'!G35+'40-Categorized Balances'!G35+'48-Categorized Balances'!G35+'50-Categorized Balances'!G35+'51-Categorized Balances'!G35+'65-Categorized Balances'!G35+'70-Categorized Balances'!G35+'86-Categorized Balances'!G35+'90-Categorized Balances'!G35+'98-Categorized Balances'!G35</f>
        <v>4687258</v>
      </c>
      <c r="L35" s="75">
        <f>K35-G35</f>
        <v>0</v>
      </c>
    </row>
    <row r="36" spans="1:12" x14ac:dyDescent="0.35">
      <c r="A36" s="18" t="s">
        <v>111</v>
      </c>
      <c r="B36" s="19">
        <f>'01-Categorized Balances'!B36+'02-Categorized Balances'!B36+'03-Categorized Balances'!B36+'05-Categorized Balances'!B36+'10-Categorized Balances'!B36+'11-Categorized Balances'!B36+'12-Categorized Balances'!B36+'17-Categorized Balances'!B36+'19-Categorized Balances'!B36+'21-Categorized Balances'!B36+'25-Categorized Balances'!B36+'34-Categorized Balances'!B36+'35-Categorized Balances'!B36+'40-Categorized Balances'!B36+'48-Categorized Balances'!B36+'50-Categorized Balances'!B36+'51-Categorized Balances'!B36+'65-Categorized Balances'!B36+'70-Categorized Balances'!B36+'86-Categorized Balances'!B36+'90-Categorized Balances'!B36+'98-Categorized Balances'!B36</f>
        <v>0</v>
      </c>
      <c r="C36" s="19">
        <f>'01-Categorized Balances'!C36+'02-Categorized Balances'!C36+'03-Categorized Balances'!C36+'05-Categorized Balances'!C36+'10-Categorized Balances'!C36+'11-Categorized Balances'!C36+'12-Categorized Balances'!C36+'17-Categorized Balances'!C36+'19-Categorized Balances'!C36+'21-Categorized Balances'!C36+'25-Categorized Balances'!C36+'34-Categorized Balances'!C36+'35-Categorized Balances'!C36+'40-Categorized Balances'!C36+'48-Categorized Balances'!C36+'50-Categorized Balances'!C36+'51-Categorized Balances'!C36+'65-Categorized Balances'!C36+'70-Categorized Balances'!C36+'86-Categorized Balances'!C36+'90-Categorized Balances'!C36+'98-Categorized Balances'!C36</f>
        <v>0</v>
      </c>
      <c r="D36" s="19">
        <f>'01-Categorized Balances'!D36+'02-Categorized Balances'!D36+'03-Categorized Balances'!D36+'05-Categorized Balances'!D36+'10-Categorized Balances'!D36+'11-Categorized Balances'!D36+'12-Categorized Balances'!D36+'17-Categorized Balances'!D36+'19-Categorized Balances'!D36+'21-Categorized Balances'!D36+'25-Categorized Balances'!D36+'34-Categorized Balances'!D36+'35-Categorized Balances'!D36+'40-Categorized Balances'!D36+'48-Categorized Balances'!D36+'50-Categorized Balances'!D36+'51-Categorized Balances'!D36+'65-Categorized Balances'!D36+'70-Categorized Balances'!D36+'86-Categorized Balances'!D36+'90-Categorized Balances'!D36+'98-Categorized Balances'!D36</f>
        <v>0</v>
      </c>
      <c r="E36" s="19">
        <f>'01-Categorized Balances'!E36+'02-Categorized Balances'!E36+'03-Categorized Balances'!E36+'05-Categorized Balances'!E36+'10-Categorized Balances'!E36+'11-Categorized Balances'!E36+'12-Categorized Balances'!E36+'17-Categorized Balances'!E36+'19-Categorized Balances'!E36+'21-Categorized Balances'!E36+'25-Categorized Balances'!E36+'34-Categorized Balances'!E36+'35-Categorized Balances'!E36+'40-Categorized Balances'!E36+'48-Categorized Balances'!E36+'50-Categorized Balances'!E36+'51-Categorized Balances'!E36+'65-Categorized Balances'!E36+'70-Categorized Balances'!E36+'86-Categorized Balances'!E36+'90-Categorized Balances'!E36+'98-Categorized Balances'!E36</f>
        <v>0</v>
      </c>
      <c r="F36" s="19">
        <f>'01-Categorized Balances'!F36+'02-Categorized Balances'!F36+'03-Categorized Balances'!F36+'05-Categorized Balances'!F36+'10-Categorized Balances'!F36+'11-Categorized Balances'!F36+'12-Categorized Balances'!F36+'17-Categorized Balances'!F36+'19-Categorized Balances'!F36+'21-Categorized Balances'!F36+'25-Categorized Balances'!F36+'34-Categorized Balances'!F36+'35-Categorized Balances'!F36+'40-Categorized Balances'!F36+'48-Categorized Balances'!F36+'50-Categorized Balances'!F36+'51-Categorized Balances'!F36+'65-Categorized Balances'!F36+'70-Categorized Balances'!F36+'86-Categorized Balances'!F36+'90-Categorized Balances'!F36+'98-Categorized Balances'!F36</f>
        <v>0</v>
      </c>
      <c r="G36" s="19">
        <f>SUM(B36:F36)</f>
        <v>0</v>
      </c>
      <c r="K36" s="74">
        <f>'01-Categorized Balances'!G36+'02-Categorized Balances'!G36+'03-Categorized Balances'!G36+'05-Categorized Balances'!G36+'10-Categorized Balances'!G36+'11-Categorized Balances'!G36+'12-Categorized Balances'!G36+'17-Categorized Balances'!G36+'19-Categorized Balances'!G36+'21-Categorized Balances'!G36+'25-Categorized Balances'!G36+'34-Categorized Balances'!G36+'35-Categorized Balances'!G36+'40-Categorized Balances'!G36+'48-Categorized Balances'!G36+'50-Categorized Balances'!G36+'51-Categorized Balances'!G36+'65-Categorized Balances'!G36+'70-Categorized Balances'!G36+'86-Categorized Balances'!G36+'90-Categorized Balances'!G36+'98-Categorized Balances'!G36</f>
        <v>0</v>
      </c>
      <c r="L36" s="75">
        <f>K36-G36</f>
        <v>0</v>
      </c>
    </row>
    <row r="37" spans="1:12" x14ac:dyDescent="0.35">
      <c r="A37" s="18" t="s">
        <v>112</v>
      </c>
      <c r="B37" s="19">
        <f>'01-Categorized Balances'!B37+'02-Categorized Balances'!B37+'03-Categorized Balances'!B37+'05-Categorized Balances'!B37+'10-Categorized Balances'!B37+'11-Categorized Balances'!B37+'12-Categorized Balances'!B37+'17-Categorized Balances'!B37+'19-Categorized Balances'!B37+'21-Categorized Balances'!B37+'25-Categorized Balances'!B37+'34-Categorized Balances'!B37+'35-Categorized Balances'!B37+'40-Categorized Balances'!B37+'48-Categorized Balances'!B37+'50-Categorized Balances'!B37+'51-Categorized Balances'!B37+'65-Categorized Balances'!B37+'70-Categorized Balances'!B37+'86-Categorized Balances'!B37+'90-Categorized Balances'!B37+'98-Categorized Balances'!B37</f>
        <v>0</v>
      </c>
      <c r="C37" s="19">
        <f>'01-Categorized Balances'!C37+'02-Categorized Balances'!C37+'03-Categorized Balances'!C37+'05-Categorized Balances'!C37+'10-Categorized Balances'!C37+'11-Categorized Balances'!C37+'12-Categorized Balances'!C37+'17-Categorized Balances'!C37+'19-Categorized Balances'!C37+'21-Categorized Balances'!C37+'25-Categorized Balances'!C37+'34-Categorized Balances'!C37+'35-Categorized Balances'!C37+'40-Categorized Balances'!C37+'48-Categorized Balances'!C37+'50-Categorized Balances'!C37+'51-Categorized Balances'!C37+'65-Categorized Balances'!C37+'70-Categorized Balances'!C37+'86-Categorized Balances'!C37+'90-Categorized Balances'!C37+'98-Categorized Balances'!C37</f>
        <v>0</v>
      </c>
      <c r="D37" s="19">
        <f>'01-Categorized Balances'!D37+'02-Categorized Balances'!D37+'03-Categorized Balances'!D37+'05-Categorized Balances'!D37+'10-Categorized Balances'!D37+'11-Categorized Balances'!D37+'12-Categorized Balances'!D37+'17-Categorized Balances'!D37+'19-Categorized Balances'!D37+'21-Categorized Balances'!D37+'25-Categorized Balances'!D37+'34-Categorized Balances'!D37+'35-Categorized Balances'!D37+'40-Categorized Balances'!D37+'48-Categorized Balances'!D37+'50-Categorized Balances'!D37+'51-Categorized Balances'!D37+'65-Categorized Balances'!D37+'70-Categorized Balances'!D37+'86-Categorized Balances'!D37+'90-Categorized Balances'!D37+'98-Categorized Balances'!D37</f>
        <v>0</v>
      </c>
      <c r="E37" s="19">
        <f>'01-Categorized Balances'!E37+'02-Categorized Balances'!E37+'03-Categorized Balances'!E37+'05-Categorized Balances'!E37+'10-Categorized Balances'!E37+'11-Categorized Balances'!E37+'12-Categorized Balances'!E37+'17-Categorized Balances'!E37+'19-Categorized Balances'!E37+'21-Categorized Balances'!E37+'25-Categorized Balances'!E37+'34-Categorized Balances'!E37+'35-Categorized Balances'!E37+'40-Categorized Balances'!E37+'48-Categorized Balances'!E37+'50-Categorized Balances'!E37+'51-Categorized Balances'!E37+'65-Categorized Balances'!E37+'70-Categorized Balances'!E37+'86-Categorized Balances'!E37+'90-Categorized Balances'!E37+'98-Categorized Balances'!E37</f>
        <v>0</v>
      </c>
      <c r="F37" s="19">
        <f>'01-Categorized Balances'!F37+'02-Categorized Balances'!F37+'03-Categorized Balances'!F37+'05-Categorized Balances'!F37+'10-Categorized Balances'!F37+'11-Categorized Balances'!F37+'12-Categorized Balances'!F37+'17-Categorized Balances'!F37+'19-Categorized Balances'!F37+'21-Categorized Balances'!F37+'25-Categorized Balances'!F37+'34-Categorized Balances'!F37+'35-Categorized Balances'!F37+'40-Categorized Balances'!F37+'48-Categorized Balances'!F37+'50-Categorized Balances'!F37+'51-Categorized Balances'!F37+'65-Categorized Balances'!F37+'70-Categorized Balances'!F37+'86-Categorized Balances'!F37+'90-Categorized Balances'!F37+'98-Categorized Balances'!F37</f>
        <v>0</v>
      </c>
      <c r="G37" s="19">
        <f>SUM(B37:F37)</f>
        <v>0</v>
      </c>
      <c r="K37" s="74">
        <f>'01-Categorized Balances'!G37+'02-Categorized Balances'!G37+'03-Categorized Balances'!G37+'05-Categorized Balances'!G37+'10-Categorized Balances'!G37+'11-Categorized Balances'!G37+'12-Categorized Balances'!G37+'17-Categorized Balances'!G37+'19-Categorized Balances'!G37+'21-Categorized Balances'!G37+'25-Categorized Balances'!G37+'34-Categorized Balances'!G37+'35-Categorized Balances'!G37+'40-Categorized Balances'!G37+'48-Categorized Balances'!G37+'50-Categorized Balances'!G37+'51-Categorized Balances'!G37+'65-Categorized Balances'!G37+'70-Categorized Balances'!G37+'86-Categorized Balances'!G37+'90-Categorized Balances'!G37+'98-Categorized Balances'!G37</f>
        <v>0</v>
      </c>
      <c r="L37" s="75">
        <f>K37-G37</f>
        <v>0</v>
      </c>
    </row>
    <row r="38" spans="1:12" ht="29" x14ac:dyDescent="0.35">
      <c r="A38" s="20" t="s">
        <v>113</v>
      </c>
      <c r="B38" s="65">
        <f>B37-B36</f>
        <v>0</v>
      </c>
      <c r="C38" s="65">
        <f>C37-C36</f>
        <v>0</v>
      </c>
      <c r="D38" s="65">
        <f>D37-D36</f>
        <v>0</v>
      </c>
      <c r="E38" s="65">
        <f>E37-E36</f>
        <v>0</v>
      </c>
      <c r="F38" s="65">
        <f>F37-F36</f>
        <v>0</v>
      </c>
      <c r="G38" s="65">
        <f>SUM(B38:F38)</f>
        <v>0</v>
      </c>
    </row>
    <row r="39" spans="1:12" x14ac:dyDescent="0.35">
      <c r="A39" s="14"/>
      <c r="B39" s="22"/>
      <c r="C39" s="22"/>
      <c r="D39" s="22"/>
      <c r="E39" s="22"/>
      <c r="F39" s="22"/>
      <c r="G39" s="23"/>
    </row>
    <row r="40" spans="1:12" x14ac:dyDescent="0.35">
      <c r="A40" s="14"/>
      <c r="B40" s="22"/>
      <c r="C40" s="22"/>
      <c r="D40" s="22"/>
      <c r="E40" s="22"/>
      <c r="F40" s="22"/>
      <c r="G40" s="23"/>
    </row>
    <row r="41" spans="1:12" ht="29" x14ac:dyDescent="0.35">
      <c r="A41" s="14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6" t="s">
        <v>20</v>
      </c>
    </row>
    <row r="42" spans="1:12" x14ac:dyDescent="0.35">
      <c r="A42" s="18" t="s">
        <v>110</v>
      </c>
      <c r="B42" s="19">
        <f>'01-Categorized Balances'!B42+'02-Categorized Balances'!B42+'03-Categorized Balances'!B42+'05-Categorized Balances'!B42+'10-Categorized Balances'!B42+'11-Categorized Balances'!B42+'12-Categorized Balances'!B42+'17-Categorized Balances'!B42+'19-Categorized Balances'!B42+'21-Categorized Balances'!B42+'25-Categorized Balances'!B42+'34-Categorized Balances'!B42+'35-Categorized Balances'!B42+'40-Categorized Balances'!B42+'48-Categorized Balances'!B42+'50-Categorized Balances'!B42+'51-Categorized Balances'!B42+'65-Categorized Balances'!B42+'70-Categorized Balances'!B42+'86-Categorized Balances'!B42+'90-Categorized Balances'!B42+'98-Categorized Balances'!B42</f>
        <v>382619</v>
      </c>
      <c r="C42" s="19">
        <f>'01-Categorized Balances'!C42+'02-Categorized Balances'!C42+'03-Categorized Balances'!C42+'05-Categorized Balances'!C42+'10-Categorized Balances'!C42+'11-Categorized Balances'!C42+'12-Categorized Balances'!C42+'17-Categorized Balances'!C42+'19-Categorized Balances'!C42+'21-Categorized Balances'!C42+'25-Categorized Balances'!C42+'34-Categorized Balances'!C42+'35-Categorized Balances'!C42+'40-Categorized Balances'!C42+'48-Categorized Balances'!C42+'50-Categorized Balances'!C42+'51-Categorized Balances'!C42+'65-Categorized Balances'!C42+'70-Categorized Balances'!C42+'86-Categorized Balances'!C42+'90-Categorized Balances'!C42+'98-Categorized Balances'!C42</f>
        <v>2780508</v>
      </c>
      <c r="D42" s="19">
        <f>'01-Categorized Balances'!D42+'02-Categorized Balances'!D42+'03-Categorized Balances'!D42+'05-Categorized Balances'!D42+'10-Categorized Balances'!D42+'11-Categorized Balances'!D42+'12-Categorized Balances'!D42+'17-Categorized Balances'!D42+'19-Categorized Balances'!D42+'21-Categorized Balances'!D42+'25-Categorized Balances'!D42+'34-Categorized Balances'!D42+'35-Categorized Balances'!D42+'40-Categorized Balances'!D42+'48-Categorized Balances'!D42+'50-Categorized Balances'!D42+'51-Categorized Balances'!D42+'65-Categorized Balances'!D42+'70-Categorized Balances'!D42+'86-Categorized Balances'!D42+'90-Categorized Balances'!D42+'98-Categorized Balances'!D42</f>
        <v>1034489</v>
      </c>
      <c r="E42" s="19">
        <f>'01-Categorized Balances'!E42+'02-Categorized Balances'!E42+'03-Categorized Balances'!E42+'05-Categorized Balances'!E42+'10-Categorized Balances'!E42+'11-Categorized Balances'!E42+'12-Categorized Balances'!E42+'17-Categorized Balances'!E42+'19-Categorized Balances'!E42+'21-Categorized Balances'!E42+'25-Categorized Balances'!E42+'34-Categorized Balances'!E42+'35-Categorized Balances'!E42+'40-Categorized Balances'!E42+'48-Categorized Balances'!E42+'50-Categorized Balances'!E42+'51-Categorized Balances'!E42+'65-Categorized Balances'!E42+'70-Categorized Balances'!E42+'86-Categorized Balances'!E42+'90-Categorized Balances'!E42+'98-Categorized Balances'!E42</f>
        <v>-268483</v>
      </c>
      <c r="F42" s="19">
        <f>'01-Categorized Balances'!F42+'02-Categorized Balances'!F42+'03-Categorized Balances'!F42+'05-Categorized Balances'!F42+'10-Categorized Balances'!F42+'11-Categorized Balances'!F42+'12-Categorized Balances'!F42+'17-Categorized Balances'!F42+'19-Categorized Balances'!F42+'21-Categorized Balances'!F42+'25-Categorized Balances'!F42+'34-Categorized Balances'!F42+'35-Categorized Balances'!F42+'40-Categorized Balances'!F42+'48-Categorized Balances'!F42+'50-Categorized Balances'!F42+'51-Categorized Balances'!F42+'65-Categorized Balances'!F42+'70-Categorized Balances'!F42+'86-Categorized Balances'!F42+'90-Categorized Balances'!F42+'98-Categorized Balances'!F42</f>
        <v>-30249</v>
      </c>
      <c r="G42" s="19">
        <f>SUM(B42:F42)</f>
        <v>3898884</v>
      </c>
      <c r="K42" s="74">
        <f>'01-Categorized Balances'!G42+'02-Categorized Balances'!G42+'03-Categorized Balances'!G42+'05-Categorized Balances'!G42+'10-Categorized Balances'!G42+'11-Categorized Balances'!G42+'12-Categorized Balances'!G42+'17-Categorized Balances'!G42+'19-Categorized Balances'!G42+'21-Categorized Balances'!G42+'25-Categorized Balances'!G42+'34-Categorized Balances'!G42+'35-Categorized Balances'!G42+'40-Categorized Balances'!G42+'48-Categorized Balances'!G42+'50-Categorized Balances'!G42+'51-Categorized Balances'!G42+'65-Categorized Balances'!G42+'70-Categorized Balances'!G42+'86-Categorized Balances'!G42+'90-Categorized Balances'!G42+'98-Categorized Balances'!G42</f>
        <v>3898884</v>
      </c>
      <c r="L42" s="75">
        <f>K42-G42</f>
        <v>0</v>
      </c>
    </row>
    <row r="43" spans="1:12" x14ac:dyDescent="0.35">
      <c r="A43" s="18" t="s">
        <v>111</v>
      </c>
      <c r="B43" s="19">
        <f>'01-Categorized Balances'!B43+'02-Categorized Balances'!B43+'03-Categorized Balances'!B43+'05-Categorized Balances'!B43+'10-Categorized Balances'!B43+'11-Categorized Balances'!B43+'12-Categorized Balances'!B43+'17-Categorized Balances'!B43+'19-Categorized Balances'!B43+'21-Categorized Balances'!B43+'25-Categorized Balances'!B43+'34-Categorized Balances'!B43+'35-Categorized Balances'!B43+'40-Categorized Balances'!B43+'48-Categorized Balances'!B43+'50-Categorized Balances'!B43+'51-Categorized Balances'!B43+'65-Categorized Balances'!B43+'70-Categorized Balances'!B43+'86-Categorized Balances'!B43+'90-Categorized Balances'!B43+'98-Categorized Balances'!B43</f>
        <v>0</v>
      </c>
      <c r="C43" s="19">
        <f>'01-Categorized Balances'!C43+'02-Categorized Balances'!C43+'03-Categorized Balances'!C43+'05-Categorized Balances'!C43+'10-Categorized Balances'!C43+'11-Categorized Balances'!C43+'12-Categorized Balances'!C43+'17-Categorized Balances'!C43+'19-Categorized Balances'!C43+'21-Categorized Balances'!C43+'25-Categorized Balances'!C43+'34-Categorized Balances'!C43+'35-Categorized Balances'!C43+'40-Categorized Balances'!C43+'48-Categorized Balances'!C43+'50-Categorized Balances'!C43+'51-Categorized Balances'!C43+'65-Categorized Balances'!C43+'70-Categorized Balances'!C43+'86-Categorized Balances'!C43+'90-Categorized Balances'!C43+'98-Categorized Balances'!C43</f>
        <v>0</v>
      </c>
      <c r="D43" s="19">
        <f>'01-Categorized Balances'!D43+'02-Categorized Balances'!D43+'03-Categorized Balances'!D43+'05-Categorized Balances'!D43+'10-Categorized Balances'!D43+'11-Categorized Balances'!D43+'12-Categorized Balances'!D43+'17-Categorized Balances'!D43+'19-Categorized Balances'!D43+'21-Categorized Balances'!D43+'25-Categorized Balances'!D43+'34-Categorized Balances'!D43+'35-Categorized Balances'!D43+'40-Categorized Balances'!D43+'48-Categorized Balances'!D43+'50-Categorized Balances'!D43+'51-Categorized Balances'!D43+'65-Categorized Balances'!D43+'70-Categorized Balances'!D43+'86-Categorized Balances'!D43+'90-Categorized Balances'!D43+'98-Categorized Balances'!D43</f>
        <v>0</v>
      </c>
      <c r="E43" s="19">
        <f>'01-Categorized Balances'!E43+'02-Categorized Balances'!E43+'03-Categorized Balances'!E43+'05-Categorized Balances'!E43+'10-Categorized Balances'!E43+'11-Categorized Balances'!E43+'12-Categorized Balances'!E43+'17-Categorized Balances'!E43+'19-Categorized Balances'!E43+'21-Categorized Balances'!E43+'25-Categorized Balances'!E43+'34-Categorized Balances'!E43+'35-Categorized Balances'!E43+'40-Categorized Balances'!E43+'48-Categorized Balances'!E43+'50-Categorized Balances'!E43+'51-Categorized Balances'!E43+'65-Categorized Balances'!E43+'70-Categorized Balances'!E43+'86-Categorized Balances'!E43+'90-Categorized Balances'!E43+'98-Categorized Balances'!E43</f>
        <v>0</v>
      </c>
      <c r="F43" s="19">
        <f>'01-Categorized Balances'!F43+'02-Categorized Balances'!F43+'03-Categorized Balances'!F43+'05-Categorized Balances'!F43+'10-Categorized Balances'!F43+'11-Categorized Balances'!F43+'12-Categorized Balances'!F43+'17-Categorized Balances'!F43+'19-Categorized Balances'!F43+'21-Categorized Balances'!F43+'25-Categorized Balances'!F43+'34-Categorized Balances'!F43+'35-Categorized Balances'!F43+'40-Categorized Balances'!F43+'48-Categorized Balances'!F43+'50-Categorized Balances'!F43+'51-Categorized Balances'!F43+'65-Categorized Balances'!F43+'70-Categorized Balances'!F43+'86-Categorized Balances'!F43+'90-Categorized Balances'!F43+'98-Categorized Balances'!F43</f>
        <v>0</v>
      </c>
      <c r="G43" s="19">
        <f>SUM(B43:F43)</f>
        <v>0</v>
      </c>
      <c r="K43" s="74">
        <f>'01-Categorized Balances'!G43+'02-Categorized Balances'!G43+'03-Categorized Balances'!G43+'05-Categorized Balances'!G43+'10-Categorized Balances'!G43+'11-Categorized Balances'!G43+'12-Categorized Balances'!G43+'17-Categorized Balances'!G43+'19-Categorized Balances'!G43+'21-Categorized Balances'!G43+'25-Categorized Balances'!G43+'34-Categorized Balances'!G43+'35-Categorized Balances'!G43+'40-Categorized Balances'!G43+'48-Categorized Balances'!G43+'50-Categorized Balances'!G43+'51-Categorized Balances'!G43+'65-Categorized Balances'!G43+'70-Categorized Balances'!G43+'86-Categorized Balances'!G43+'90-Categorized Balances'!G43+'98-Categorized Balances'!G43</f>
        <v>0</v>
      </c>
      <c r="L43" s="75">
        <f>K43-G43</f>
        <v>0</v>
      </c>
    </row>
    <row r="44" spans="1:12" x14ac:dyDescent="0.35">
      <c r="A44" s="18" t="s">
        <v>112</v>
      </c>
      <c r="B44" s="19">
        <f>'01-Categorized Balances'!B44+'02-Categorized Balances'!B44+'03-Categorized Balances'!B44+'05-Categorized Balances'!B44+'10-Categorized Balances'!B44+'11-Categorized Balances'!B44+'12-Categorized Balances'!B44+'17-Categorized Balances'!B44+'19-Categorized Balances'!B44+'21-Categorized Balances'!B44+'25-Categorized Balances'!B44+'34-Categorized Balances'!B44+'35-Categorized Balances'!B44+'40-Categorized Balances'!B44+'48-Categorized Balances'!B44+'50-Categorized Balances'!B44+'51-Categorized Balances'!B44+'65-Categorized Balances'!B44+'70-Categorized Balances'!B44+'86-Categorized Balances'!B44+'90-Categorized Balances'!B44+'98-Categorized Balances'!B44</f>
        <v>0</v>
      </c>
      <c r="C44" s="19">
        <f>'01-Categorized Balances'!C44+'02-Categorized Balances'!C44+'03-Categorized Balances'!C44+'05-Categorized Balances'!C44+'10-Categorized Balances'!C44+'11-Categorized Balances'!C44+'12-Categorized Balances'!C44+'17-Categorized Balances'!C44+'19-Categorized Balances'!C44+'21-Categorized Balances'!C44+'25-Categorized Balances'!C44+'34-Categorized Balances'!C44+'35-Categorized Balances'!C44+'40-Categorized Balances'!C44+'48-Categorized Balances'!C44+'50-Categorized Balances'!C44+'51-Categorized Balances'!C44+'65-Categorized Balances'!C44+'70-Categorized Balances'!C44+'86-Categorized Balances'!C44+'90-Categorized Balances'!C44+'98-Categorized Balances'!C44</f>
        <v>0</v>
      </c>
      <c r="D44" s="19">
        <f>'01-Categorized Balances'!D44+'02-Categorized Balances'!D44+'03-Categorized Balances'!D44+'05-Categorized Balances'!D44+'10-Categorized Balances'!D44+'11-Categorized Balances'!D44+'12-Categorized Balances'!D44+'17-Categorized Balances'!D44+'19-Categorized Balances'!D44+'21-Categorized Balances'!D44+'25-Categorized Balances'!D44+'34-Categorized Balances'!D44+'35-Categorized Balances'!D44+'40-Categorized Balances'!D44+'48-Categorized Balances'!D44+'50-Categorized Balances'!D44+'51-Categorized Balances'!D44+'65-Categorized Balances'!D44+'70-Categorized Balances'!D44+'86-Categorized Balances'!D44+'90-Categorized Balances'!D44+'98-Categorized Balances'!D44</f>
        <v>0</v>
      </c>
      <c r="E44" s="19">
        <f>'01-Categorized Balances'!E44+'02-Categorized Balances'!E44+'03-Categorized Balances'!E44+'05-Categorized Balances'!E44+'10-Categorized Balances'!E44+'11-Categorized Balances'!E44+'12-Categorized Balances'!E44+'17-Categorized Balances'!E44+'19-Categorized Balances'!E44+'21-Categorized Balances'!E44+'25-Categorized Balances'!E44+'34-Categorized Balances'!E44+'35-Categorized Balances'!E44+'40-Categorized Balances'!E44+'48-Categorized Balances'!E44+'50-Categorized Balances'!E44+'51-Categorized Balances'!E44+'65-Categorized Balances'!E44+'70-Categorized Balances'!E44+'86-Categorized Balances'!E44+'90-Categorized Balances'!E44+'98-Categorized Balances'!E44</f>
        <v>0</v>
      </c>
      <c r="F44" s="19">
        <f>'01-Categorized Balances'!F44+'02-Categorized Balances'!F44+'03-Categorized Balances'!F44+'05-Categorized Balances'!F44+'10-Categorized Balances'!F44+'11-Categorized Balances'!F44+'12-Categorized Balances'!F44+'17-Categorized Balances'!F44+'19-Categorized Balances'!F44+'21-Categorized Balances'!F44+'25-Categorized Balances'!F44+'34-Categorized Balances'!F44+'35-Categorized Balances'!F44+'40-Categorized Balances'!F44+'48-Categorized Balances'!F44+'50-Categorized Balances'!F44+'51-Categorized Balances'!F44+'65-Categorized Balances'!F44+'70-Categorized Balances'!F44+'86-Categorized Balances'!F44+'90-Categorized Balances'!F44+'98-Categorized Balances'!F44</f>
        <v>0</v>
      </c>
      <c r="G44" s="19">
        <f>SUM(B44:F44)</f>
        <v>0</v>
      </c>
      <c r="K44" s="74">
        <f>'01-Categorized Balances'!G44+'02-Categorized Balances'!G44+'03-Categorized Balances'!G44+'05-Categorized Balances'!G44+'10-Categorized Balances'!G44+'11-Categorized Balances'!G44+'12-Categorized Balances'!G44+'17-Categorized Balances'!G44+'19-Categorized Balances'!G44+'21-Categorized Balances'!G44+'25-Categorized Balances'!G44+'34-Categorized Balances'!G44+'35-Categorized Balances'!G44+'40-Categorized Balances'!G44+'48-Categorized Balances'!G44+'50-Categorized Balances'!G44+'51-Categorized Balances'!G44+'65-Categorized Balances'!G44+'70-Categorized Balances'!G44+'86-Categorized Balances'!G44+'90-Categorized Balances'!G44+'98-Categorized Balances'!G44</f>
        <v>0</v>
      </c>
      <c r="L44" s="75">
        <f>K44-G44</f>
        <v>0</v>
      </c>
    </row>
    <row r="45" spans="1:12" ht="29" x14ac:dyDescent="0.35">
      <c r="A45" s="20" t="s">
        <v>113</v>
      </c>
      <c r="B45" s="65">
        <f>B44-B43</f>
        <v>0</v>
      </c>
      <c r="C45" s="65">
        <f>C44-C43</f>
        <v>0</v>
      </c>
      <c r="D45" s="65">
        <f>D44-D43</f>
        <v>0</v>
      </c>
      <c r="E45" s="65">
        <f>E44-E43</f>
        <v>0</v>
      </c>
      <c r="F45" s="65">
        <f>F44-F43</f>
        <v>0</v>
      </c>
      <c r="G45" s="65">
        <f>SUM(B45:F45)</f>
        <v>0</v>
      </c>
    </row>
    <row r="46" spans="1:12" x14ac:dyDescent="0.3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1" orientation="portrait" cellComments="atEnd" r:id="rId1"/>
  <headerFooter>
    <oddFooter>&amp;Z&amp;F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Normal="100" workbookViewId="0"/>
  </sheetViews>
  <sheetFormatPr defaultColWidth="13.453125" defaultRowHeight="13" x14ac:dyDescent="0.3"/>
  <cols>
    <col min="1" max="1" width="20" style="11" customWidth="1"/>
    <col min="2" max="4" width="13.453125" style="11" customWidth="1"/>
    <col min="5" max="5" width="13.54296875" style="11" customWidth="1"/>
    <col min="6" max="6" width="15.1796875" style="11" customWidth="1"/>
    <col min="7" max="7" width="15.453125" style="12" customWidth="1"/>
    <col min="8" max="8" width="17" style="11" customWidth="1"/>
    <col min="9" max="9" width="9.1796875" style="105" customWidth="1"/>
    <col min="10" max="10" width="11.453125" style="11" customWidth="1"/>
    <col min="11" max="252" width="9.1796875" style="11" customWidth="1"/>
    <col min="253" max="253" width="5.1796875" style="11" customWidth="1"/>
    <col min="254" max="254" width="17.1796875" style="11" customWidth="1"/>
    <col min="255" max="255" width="4.453125" style="11" customWidth="1"/>
    <col min="256" max="256" width="13.453125" style="11"/>
    <col min="257" max="257" width="20" style="11" customWidth="1"/>
    <col min="258" max="260" width="13.453125" style="11" customWidth="1"/>
    <col min="261" max="261" width="13.54296875" style="11" customWidth="1"/>
    <col min="262" max="262" width="15.1796875" style="11" customWidth="1"/>
    <col min="263" max="263" width="15.453125" style="11" customWidth="1"/>
    <col min="264" max="508" width="9.1796875" style="11" customWidth="1"/>
    <col min="509" max="509" width="5.1796875" style="11" customWidth="1"/>
    <col min="510" max="510" width="17.1796875" style="11" customWidth="1"/>
    <col min="511" max="511" width="4.453125" style="11" customWidth="1"/>
    <col min="512" max="512" width="13.453125" style="11"/>
    <col min="513" max="513" width="20" style="11" customWidth="1"/>
    <col min="514" max="516" width="13.453125" style="11" customWidth="1"/>
    <col min="517" max="517" width="13.54296875" style="11" customWidth="1"/>
    <col min="518" max="518" width="15.1796875" style="11" customWidth="1"/>
    <col min="519" max="519" width="15.453125" style="11" customWidth="1"/>
    <col min="520" max="764" width="9.1796875" style="11" customWidth="1"/>
    <col min="765" max="765" width="5.1796875" style="11" customWidth="1"/>
    <col min="766" max="766" width="17.1796875" style="11" customWidth="1"/>
    <col min="767" max="767" width="4.453125" style="11" customWidth="1"/>
    <col min="768" max="768" width="13.453125" style="11"/>
    <col min="769" max="769" width="20" style="11" customWidth="1"/>
    <col min="770" max="772" width="13.453125" style="11" customWidth="1"/>
    <col min="773" max="773" width="13.54296875" style="11" customWidth="1"/>
    <col min="774" max="774" width="15.1796875" style="11" customWidth="1"/>
    <col min="775" max="775" width="15.453125" style="11" customWidth="1"/>
    <col min="776" max="1020" width="9.1796875" style="11" customWidth="1"/>
    <col min="1021" max="1021" width="5.1796875" style="11" customWidth="1"/>
    <col min="1022" max="1022" width="17.1796875" style="11" customWidth="1"/>
    <col min="1023" max="1023" width="4.453125" style="11" customWidth="1"/>
    <col min="1024" max="1024" width="13.453125" style="11"/>
    <col min="1025" max="1025" width="20" style="11" customWidth="1"/>
    <col min="1026" max="1028" width="13.453125" style="11" customWidth="1"/>
    <col min="1029" max="1029" width="13.54296875" style="11" customWidth="1"/>
    <col min="1030" max="1030" width="15.1796875" style="11" customWidth="1"/>
    <col min="1031" max="1031" width="15.453125" style="11" customWidth="1"/>
    <col min="1032" max="1276" width="9.1796875" style="11" customWidth="1"/>
    <col min="1277" max="1277" width="5.1796875" style="11" customWidth="1"/>
    <col min="1278" max="1278" width="17.1796875" style="11" customWidth="1"/>
    <col min="1279" max="1279" width="4.453125" style="11" customWidth="1"/>
    <col min="1280" max="1280" width="13.453125" style="11"/>
    <col min="1281" max="1281" width="20" style="11" customWidth="1"/>
    <col min="1282" max="1284" width="13.453125" style="11" customWidth="1"/>
    <col min="1285" max="1285" width="13.54296875" style="11" customWidth="1"/>
    <col min="1286" max="1286" width="15.1796875" style="11" customWidth="1"/>
    <col min="1287" max="1287" width="15.453125" style="11" customWidth="1"/>
    <col min="1288" max="1532" width="9.1796875" style="11" customWidth="1"/>
    <col min="1533" max="1533" width="5.1796875" style="11" customWidth="1"/>
    <col min="1534" max="1534" width="17.1796875" style="11" customWidth="1"/>
    <col min="1535" max="1535" width="4.453125" style="11" customWidth="1"/>
    <col min="1536" max="1536" width="13.453125" style="11"/>
    <col min="1537" max="1537" width="20" style="11" customWidth="1"/>
    <col min="1538" max="1540" width="13.453125" style="11" customWidth="1"/>
    <col min="1541" max="1541" width="13.54296875" style="11" customWidth="1"/>
    <col min="1542" max="1542" width="15.1796875" style="11" customWidth="1"/>
    <col min="1543" max="1543" width="15.453125" style="11" customWidth="1"/>
    <col min="1544" max="1788" width="9.1796875" style="11" customWidth="1"/>
    <col min="1789" max="1789" width="5.1796875" style="11" customWidth="1"/>
    <col min="1790" max="1790" width="17.1796875" style="11" customWidth="1"/>
    <col min="1791" max="1791" width="4.453125" style="11" customWidth="1"/>
    <col min="1792" max="1792" width="13.453125" style="11"/>
    <col min="1793" max="1793" width="20" style="11" customWidth="1"/>
    <col min="1794" max="1796" width="13.453125" style="11" customWidth="1"/>
    <col min="1797" max="1797" width="13.54296875" style="11" customWidth="1"/>
    <col min="1798" max="1798" width="15.1796875" style="11" customWidth="1"/>
    <col min="1799" max="1799" width="15.453125" style="11" customWidth="1"/>
    <col min="1800" max="2044" width="9.1796875" style="11" customWidth="1"/>
    <col min="2045" max="2045" width="5.1796875" style="11" customWidth="1"/>
    <col min="2046" max="2046" width="17.1796875" style="11" customWidth="1"/>
    <col min="2047" max="2047" width="4.453125" style="11" customWidth="1"/>
    <col min="2048" max="2048" width="13.453125" style="11"/>
    <col min="2049" max="2049" width="20" style="11" customWidth="1"/>
    <col min="2050" max="2052" width="13.453125" style="11" customWidth="1"/>
    <col min="2053" max="2053" width="13.54296875" style="11" customWidth="1"/>
    <col min="2054" max="2054" width="15.1796875" style="11" customWidth="1"/>
    <col min="2055" max="2055" width="15.453125" style="11" customWidth="1"/>
    <col min="2056" max="2300" width="9.1796875" style="11" customWidth="1"/>
    <col min="2301" max="2301" width="5.1796875" style="11" customWidth="1"/>
    <col min="2302" max="2302" width="17.1796875" style="11" customWidth="1"/>
    <col min="2303" max="2303" width="4.453125" style="11" customWidth="1"/>
    <col min="2304" max="2304" width="13.453125" style="11"/>
    <col min="2305" max="2305" width="20" style="11" customWidth="1"/>
    <col min="2306" max="2308" width="13.453125" style="11" customWidth="1"/>
    <col min="2309" max="2309" width="13.54296875" style="11" customWidth="1"/>
    <col min="2310" max="2310" width="15.1796875" style="11" customWidth="1"/>
    <col min="2311" max="2311" width="15.453125" style="11" customWidth="1"/>
    <col min="2312" max="2556" width="9.1796875" style="11" customWidth="1"/>
    <col min="2557" max="2557" width="5.1796875" style="11" customWidth="1"/>
    <col min="2558" max="2558" width="17.1796875" style="11" customWidth="1"/>
    <col min="2559" max="2559" width="4.453125" style="11" customWidth="1"/>
    <col min="2560" max="2560" width="13.453125" style="11"/>
    <col min="2561" max="2561" width="20" style="11" customWidth="1"/>
    <col min="2562" max="2564" width="13.453125" style="11" customWidth="1"/>
    <col min="2565" max="2565" width="13.54296875" style="11" customWidth="1"/>
    <col min="2566" max="2566" width="15.1796875" style="11" customWidth="1"/>
    <col min="2567" max="2567" width="15.453125" style="11" customWidth="1"/>
    <col min="2568" max="2812" width="9.1796875" style="11" customWidth="1"/>
    <col min="2813" max="2813" width="5.1796875" style="11" customWidth="1"/>
    <col min="2814" max="2814" width="17.1796875" style="11" customWidth="1"/>
    <col min="2815" max="2815" width="4.453125" style="11" customWidth="1"/>
    <col min="2816" max="2816" width="13.453125" style="11"/>
    <col min="2817" max="2817" width="20" style="11" customWidth="1"/>
    <col min="2818" max="2820" width="13.453125" style="11" customWidth="1"/>
    <col min="2821" max="2821" width="13.54296875" style="11" customWidth="1"/>
    <col min="2822" max="2822" width="15.1796875" style="11" customWidth="1"/>
    <col min="2823" max="2823" width="15.453125" style="11" customWidth="1"/>
    <col min="2824" max="3068" width="9.1796875" style="11" customWidth="1"/>
    <col min="3069" max="3069" width="5.1796875" style="11" customWidth="1"/>
    <col min="3070" max="3070" width="17.1796875" style="11" customWidth="1"/>
    <col min="3071" max="3071" width="4.453125" style="11" customWidth="1"/>
    <col min="3072" max="3072" width="13.453125" style="11"/>
    <col min="3073" max="3073" width="20" style="11" customWidth="1"/>
    <col min="3074" max="3076" width="13.453125" style="11" customWidth="1"/>
    <col min="3077" max="3077" width="13.54296875" style="11" customWidth="1"/>
    <col min="3078" max="3078" width="15.1796875" style="11" customWidth="1"/>
    <col min="3079" max="3079" width="15.453125" style="11" customWidth="1"/>
    <col min="3080" max="3324" width="9.1796875" style="11" customWidth="1"/>
    <col min="3325" max="3325" width="5.1796875" style="11" customWidth="1"/>
    <col min="3326" max="3326" width="17.1796875" style="11" customWidth="1"/>
    <col min="3327" max="3327" width="4.453125" style="11" customWidth="1"/>
    <col min="3328" max="3328" width="13.453125" style="11"/>
    <col min="3329" max="3329" width="20" style="11" customWidth="1"/>
    <col min="3330" max="3332" width="13.453125" style="11" customWidth="1"/>
    <col min="3333" max="3333" width="13.54296875" style="11" customWidth="1"/>
    <col min="3334" max="3334" width="15.1796875" style="11" customWidth="1"/>
    <col min="3335" max="3335" width="15.453125" style="11" customWidth="1"/>
    <col min="3336" max="3580" width="9.1796875" style="11" customWidth="1"/>
    <col min="3581" max="3581" width="5.1796875" style="11" customWidth="1"/>
    <col min="3582" max="3582" width="17.1796875" style="11" customWidth="1"/>
    <col min="3583" max="3583" width="4.453125" style="11" customWidth="1"/>
    <col min="3584" max="3584" width="13.453125" style="11"/>
    <col min="3585" max="3585" width="20" style="11" customWidth="1"/>
    <col min="3586" max="3588" width="13.453125" style="11" customWidth="1"/>
    <col min="3589" max="3589" width="13.54296875" style="11" customWidth="1"/>
    <col min="3590" max="3590" width="15.1796875" style="11" customWidth="1"/>
    <col min="3591" max="3591" width="15.453125" style="11" customWidth="1"/>
    <col min="3592" max="3836" width="9.1796875" style="11" customWidth="1"/>
    <col min="3837" max="3837" width="5.1796875" style="11" customWidth="1"/>
    <col min="3838" max="3838" width="17.1796875" style="11" customWidth="1"/>
    <col min="3839" max="3839" width="4.453125" style="11" customWidth="1"/>
    <col min="3840" max="3840" width="13.453125" style="11"/>
    <col min="3841" max="3841" width="20" style="11" customWidth="1"/>
    <col min="3842" max="3844" width="13.453125" style="11" customWidth="1"/>
    <col min="3845" max="3845" width="13.54296875" style="11" customWidth="1"/>
    <col min="3846" max="3846" width="15.1796875" style="11" customWidth="1"/>
    <col min="3847" max="3847" width="15.453125" style="11" customWidth="1"/>
    <col min="3848" max="4092" width="9.1796875" style="11" customWidth="1"/>
    <col min="4093" max="4093" width="5.1796875" style="11" customWidth="1"/>
    <col min="4094" max="4094" width="17.1796875" style="11" customWidth="1"/>
    <col min="4095" max="4095" width="4.453125" style="11" customWidth="1"/>
    <col min="4096" max="4096" width="13.453125" style="11"/>
    <col min="4097" max="4097" width="20" style="11" customWidth="1"/>
    <col min="4098" max="4100" width="13.453125" style="11" customWidth="1"/>
    <col min="4101" max="4101" width="13.54296875" style="11" customWidth="1"/>
    <col min="4102" max="4102" width="15.1796875" style="11" customWidth="1"/>
    <col min="4103" max="4103" width="15.453125" style="11" customWidth="1"/>
    <col min="4104" max="4348" width="9.1796875" style="11" customWidth="1"/>
    <col min="4349" max="4349" width="5.1796875" style="11" customWidth="1"/>
    <col min="4350" max="4350" width="17.1796875" style="11" customWidth="1"/>
    <col min="4351" max="4351" width="4.453125" style="11" customWidth="1"/>
    <col min="4352" max="4352" width="13.453125" style="11"/>
    <col min="4353" max="4353" width="20" style="11" customWidth="1"/>
    <col min="4354" max="4356" width="13.453125" style="11" customWidth="1"/>
    <col min="4357" max="4357" width="13.54296875" style="11" customWidth="1"/>
    <col min="4358" max="4358" width="15.1796875" style="11" customWidth="1"/>
    <col min="4359" max="4359" width="15.453125" style="11" customWidth="1"/>
    <col min="4360" max="4604" width="9.1796875" style="11" customWidth="1"/>
    <col min="4605" max="4605" width="5.1796875" style="11" customWidth="1"/>
    <col min="4606" max="4606" width="17.1796875" style="11" customWidth="1"/>
    <col min="4607" max="4607" width="4.453125" style="11" customWidth="1"/>
    <col min="4608" max="4608" width="13.453125" style="11"/>
    <col min="4609" max="4609" width="20" style="11" customWidth="1"/>
    <col min="4610" max="4612" width="13.453125" style="11" customWidth="1"/>
    <col min="4613" max="4613" width="13.54296875" style="11" customWidth="1"/>
    <col min="4614" max="4614" width="15.1796875" style="11" customWidth="1"/>
    <col min="4615" max="4615" width="15.453125" style="11" customWidth="1"/>
    <col min="4616" max="4860" width="9.1796875" style="11" customWidth="1"/>
    <col min="4861" max="4861" width="5.1796875" style="11" customWidth="1"/>
    <col min="4862" max="4862" width="17.1796875" style="11" customWidth="1"/>
    <col min="4863" max="4863" width="4.453125" style="11" customWidth="1"/>
    <col min="4864" max="4864" width="13.453125" style="11"/>
    <col min="4865" max="4865" width="20" style="11" customWidth="1"/>
    <col min="4866" max="4868" width="13.453125" style="11" customWidth="1"/>
    <col min="4869" max="4869" width="13.54296875" style="11" customWidth="1"/>
    <col min="4870" max="4870" width="15.1796875" style="11" customWidth="1"/>
    <col min="4871" max="4871" width="15.453125" style="11" customWidth="1"/>
    <col min="4872" max="5116" width="9.1796875" style="11" customWidth="1"/>
    <col min="5117" max="5117" width="5.1796875" style="11" customWidth="1"/>
    <col min="5118" max="5118" width="17.1796875" style="11" customWidth="1"/>
    <col min="5119" max="5119" width="4.453125" style="11" customWidth="1"/>
    <col min="5120" max="5120" width="13.453125" style="11"/>
    <col min="5121" max="5121" width="20" style="11" customWidth="1"/>
    <col min="5122" max="5124" width="13.453125" style="11" customWidth="1"/>
    <col min="5125" max="5125" width="13.54296875" style="11" customWidth="1"/>
    <col min="5126" max="5126" width="15.1796875" style="11" customWidth="1"/>
    <col min="5127" max="5127" width="15.453125" style="11" customWidth="1"/>
    <col min="5128" max="5372" width="9.1796875" style="11" customWidth="1"/>
    <col min="5373" max="5373" width="5.1796875" style="11" customWidth="1"/>
    <col min="5374" max="5374" width="17.1796875" style="11" customWidth="1"/>
    <col min="5375" max="5375" width="4.453125" style="11" customWidth="1"/>
    <col min="5376" max="5376" width="13.453125" style="11"/>
    <col min="5377" max="5377" width="20" style="11" customWidth="1"/>
    <col min="5378" max="5380" width="13.453125" style="11" customWidth="1"/>
    <col min="5381" max="5381" width="13.54296875" style="11" customWidth="1"/>
    <col min="5382" max="5382" width="15.1796875" style="11" customWidth="1"/>
    <col min="5383" max="5383" width="15.453125" style="11" customWidth="1"/>
    <col min="5384" max="5628" width="9.1796875" style="11" customWidth="1"/>
    <col min="5629" max="5629" width="5.1796875" style="11" customWidth="1"/>
    <col min="5630" max="5630" width="17.1796875" style="11" customWidth="1"/>
    <col min="5631" max="5631" width="4.453125" style="11" customWidth="1"/>
    <col min="5632" max="5632" width="13.453125" style="11"/>
    <col min="5633" max="5633" width="20" style="11" customWidth="1"/>
    <col min="5634" max="5636" width="13.453125" style="11" customWidth="1"/>
    <col min="5637" max="5637" width="13.54296875" style="11" customWidth="1"/>
    <col min="5638" max="5638" width="15.1796875" style="11" customWidth="1"/>
    <col min="5639" max="5639" width="15.453125" style="11" customWidth="1"/>
    <col min="5640" max="5884" width="9.1796875" style="11" customWidth="1"/>
    <col min="5885" max="5885" width="5.1796875" style="11" customWidth="1"/>
    <col min="5886" max="5886" width="17.1796875" style="11" customWidth="1"/>
    <col min="5887" max="5887" width="4.453125" style="11" customWidth="1"/>
    <col min="5888" max="5888" width="13.453125" style="11"/>
    <col min="5889" max="5889" width="20" style="11" customWidth="1"/>
    <col min="5890" max="5892" width="13.453125" style="11" customWidth="1"/>
    <col min="5893" max="5893" width="13.54296875" style="11" customWidth="1"/>
    <col min="5894" max="5894" width="15.1796875" style="11" customWidth="1"/>
    <col min="5895" max="5895" width="15.453125" style="11" customWidth="1"/>
    <col min="5896" max="6140" width="9.1796875" style="11" customWidth="1"/>
    <col min="6141" max="6141" width="5.1796875" style="11" customWidth="1"/>
    <col min="6142" max="6142" width="17.1796875" style="11" customWidth="1"/>
    <col min="6143" max="6143" width="4.453125" style="11" customWidth="1"/>
    <col min="6144" max="6144" width="13.453125" style="11"/>
    <col min="6145" max="6145" width="20" style="11" customWidth="1"/>
    <col min="6146" max="6148" width="13.453125" style="11" customWidth="1"/>
    <col min="6149" max="6149" width="13.54296875" style="11" customWidth="1"/>
    <col min="6150" max="6150" width="15.1796875" style="11" customWidth="1"/>
    <col min="6151" max="6151" width="15.453125" style="11" customWidth="1"/>
    <col min="6152" max="6396" width="9.1796875" style="11" customWidth="1"/>
    <col min="6397" max="6397" width="5.1796875" style="11" customWidth="1"/>
    <col min="6398" max="6398" width="17.1796875" style="11" customWidth="1"/>
    <col min="6399" max="6399" width="4.453125" style="11" customWidth="1"/>
    <col min="6400" max="6400" width="13.453125" style="11"/>
    <col min="6401" max="6401" width="20" style="11" customWidth="1"/>
    <col min="6402" max="6404" width="13.453125" style="11" customWidth="1"/>
    <col min="6405" max="6405" width="13.54296875" style="11" customWidth="1"/>
    <col min="6406" max="6406" width="15.1796875" style="11" customWidth="1"/>
    <col min="6407" max="6407" width="15.453125" style="11" customWidth="1"/>
    <col min="6408" max="6652" width="9.1796875" style="11" customWidth="1"/>
    <col min="6653" max="6653" width="5.1796875" style="11" customWidth="1"/>
    <col min="6654" max="6654" width="17.1796875" style="11" customWidth="1"/>
    <col min="6655" max="6655" width="4.453125" style="11" customWidth="1"/>
    <col min="6656" max="6656" width="13.453125" style="11"/>
    <col min="6657" max="6657" width="20" style="11" customWidth="1"/>
    <col min="6658" max="6660" width="13.453125" style="11" customWidth="1"/>
    <col min="6661" max="6661" width="13.54296875" style="11" customWidth="1"/>
    <col min="6662" max="6662" width="15.1796875" style="11" customWidth="1"/>
    <col min="6663" max="6663" width="15.453125" style="11" customWidth="1"/>
    <col min="6664" max="6908" width="9.1796875" style="11" customWidth="1"/>
    <col min="6909" max="6909" width="5.1796875" style="11" customWidth="1"/>
    <col min="6910" max="6910" width="17.1796875" style="11" customWidth="1"/>
    <col min="6911" max="6911" width="4.453125" style="11" customWidth="1"/>
    <col min="6912" max="6912" width="13.453125" style="11"/>
    <col min="6913" max="6913" width="20" style="11" customWidth="1"/>
    <col min="6914" max="6916" width="13.453125" style="11" customWidth="1"/>
    <col min="6917" max="6917" width="13.54296875" style="11" customWidth="1"/>
    <col min="6918" max="6918" width="15.1796875" style="11" customWidth="1"/>
    <col min="6919" max="6919" width="15.453125" style="11" customWidth="1"/>
    <col min="6920" max="7164" width="9.1796875" style="11" customWidth="1"/>
    <col min="7165" max="7165" width="5.1796875" style="11" customWidth="1"/>
    <col min="7166" max="7166" width="17.1796875" style="11" customWidth="1"/>
    <col min="7167" max="7167" width="4.453125" style="11" customWidth="1"/>
    <col min="7168" max="7168" width="13.453125" style="11"/>
    <col min="7169" max="7169" width="20" style="11" customWidth="1"/>
    <col min="7170" max="7172" width="13.453125" style="11" customWidth="1"/>
    <col min="7173" max="7173" width="13.54296875" style="11" customWidth="1"/>
    <col min="7174" max="7174" width="15.1796875" style="11" customWidth="1"/>
    <col min="7175" max="7175" width="15.453125" style="11" customWidth="1"/>
    <col min="7176" max="7420" width="9.1796875" style="11" customWidth="1"/>
    <col min="7421" max="7421" width="5.1796875" style="11" customWidth="1"/>
    <col min="7422" max="7422" width="17.1796875" style="11" customWidth="1"/>
    <col min="7423" max="7423" width="4.453125" style="11" customWidth="1"/>
    <col min="7424" max="7424" width="13.453125" style="11"/>
    <col min="7425" max="7425" width="20" style="11" customWidth="1"/>
    <col min="7426" max="7428" width="13.453125" style="11" customWidth="1"/>
    <col min="7429" max="7429" width="13.54296875" style="11" customWidth="1"/>
    <col min="7430" max="7430" width="15.1796875" style="11" customWidth="1"/>
    <col min="7431" max="7431" width="15.453125" style="11" customWidth="1"/>
    <col min="7432" max="7676" width="9.1796875" style="11" customWidth="1"/>
    <col min="7677" max="7677" width="5.1796875" style="11" customWidth="1"/>
    <col min="7678" max="7678" width="17.1796875" style="11" customWidth="1"/>
    <col min="7679" max="7679" width="4.453125" style="11" customWidth="1"/>
    <col min="7680" max="7680" width="13.453125" style="11"/>
    <col min="7681" max="7681" width="20" style="11" customWidth="1"/>
    <col min="7682" max="7684" width="13.453125" style="11" customWidth="1"/>
    <col min="7685" max="7685" width="13.54296875" style="11" customWidth="1"/>
    <col min="7686" max="7686" width="15.1796875" style="11" customWidth="1"/>
    <col min="7687" max="7687" width="15.453125" style="11" customWidth="1"/>
    <col min="7688" max="7932" width="9.1796875" style="11" customWidth="1"/>
    <col min="7933" max="7933" width="5.1796875" style="11" customWidth="1"/>
    <col min="7934" max="7934" width="17.1796875" style="11" customWidth="1"/>
    <col min="7935" max="7935" width="4.453125" style="11" customWidth="1"/>
    <col min="7936" max="7936" width="13.453125" style="11"/>
    <col min="7937" max="7937" width="20" style="11" customWidth="1"/>
    <col min="7938" max="7940" width="13.453125" style="11" customWidth="1"/>
    <col min="7941" max="7941" width="13.54296875" style="11" customWidth="1"/>
    <col min="7942" max="7942" width="15.1796875" style="11" customWidth="1"/>
    <col min="7943" max="7943" width="15.453125" style="11" customWidth="1"/>
    <col min="7944" max="8188" width="9.1796875" style="11" customWidth="1"/>
    <col min="8189" max="8189" width="5.1796875" style="11" customWidth="1"/>
    <col min="8190" max="8190" width="17.1796875" style="11" customWidth="1"/>
    <col min="8191" max="8191" width="4.453125" style="11" customWidth="1"/>
    <col min="8192" max="8192" width="13.453125" style="11"/>
    <col min="8193" max="8193" width="20" style="11" customWidth="1"/>
    <col min="8194" max="8196" width="13.453125" style="11" customWidth="1"/>
    <col min="8197" max="8197" width="13.54296875" style="11" customWidth="1"/>
    <col min="8198" max="8198" width="15.1796875" style="11" customWidth="1"/>
    <col min="8199" max="8199" width="15.453125" style="11" customWidth="1"/>
    <col min="8200" max="8444" width="9.1796875" style="11" customWidth="1"/>
    <col min="8445" max="8445" width="5.1796875" style="11" customWidth="1"/>
    <col min="8446" max="8446" width="17.1796875" style="11" customWidth="1"/>
    <col min="8447" max="8447" width="4.453125" style="11" customWidth="1"/>
    <col min="8448" max="8448" width="13.453125" style="11"/>
    <col min="8449" max="8449" width="20" style="11" customWidth="1"/>
    <col min="8450" max="8452" width="13.453125" style="11" customWidth="1"/>
    <col min="8453" max="8453" width="13.54296875" style="11" customWidth="1"/>
    <col min="8454" max="8454" width="15.1796875" style="11" customWidth="1"/>
    <col min="8455" max="8455" width="15.453125" style="11" customWidth="1"/>
    <col min="8456" max="8700" width="9.1796875" style="11" customWidth="1"/>
    <col min="8701" max="8701" width="5.1796875" style="11" customWidth="1"/>
    <col min="8702" max="8702" width="17.1796875" style="11" customWidth="1"/>
    <col min="8703" max="8703" width="4.453125" style="11" customWidth="1"/>
    <col min="8704" max="8704" width="13.453125" style="11"/>
    <col min="8705" max="8705" width="20" style="11" customWidth="1"/>
    <col min="8706" max="8708" width="13.453125" style="11" customWidth="1"/>
    <col min="8709" max="8709" width="13.54296875" style="11" customWidth="1"/>
    <col min="8710" max="8710" width="15.1796875" style="11" customWidth="1"/>
    <col min="8711" max="8711" width="15.453125" style="11" customWidth="1"/>
    <col min="8712" max="8956" width="9.1796875" style="11" customWidth="1"/>
    <col min="8957" max="8957" width="5.1796875" style="11" customWidth="1"/>
    <col min="8958" max="8958" width="17.1796875" style="11" customWidth="1"/>
    <col min="8959" max="8959" width="4.453125" style="11" customWidth="1"/>
    <col min="8960" max="8960" width="13.453125" style="11"/>
    <col min="8961" max="8961" width="20" style="11" customWidth="1"/>
    <col min="8962" max="8964" width="13.453125" style="11" customWidth="1"/>
    <col min="8965" max="8965" width="13.54296875" style="11" customWidth="1"/>
    <col min="8966" max="8966" width="15.1796875" style="11" customWidth="1"/>
    <col min="8967" max="8967" width="15.453125" style="11" customWidth="1"/>
    <col min="8968" max="9212" width="9.1796875" style="11" customWidth="1"/>
    <col min="9213" max="9213" width="5.1796875" style="11" customWidth="1"/>
    <col min="9214" max="9214" width="17.1796875" style="11" customWidth="1"/>
    <col min="9215" max="9215" width="4.453125" style="11" customWidth="1"/>
    <col min="9216" max="9216" width="13.453125" style="11"/>
    <col min="9217" max="9217" width="20" style="11" customWidth="1"/>
    <col min="9218" max="9220" width="13.453125" style="11" customWidth="1"/>
    <col min="9221" max="9221" width="13.54296875" style="11" customWidth="1"/>
    <col min="9222" max="9222" width="15.1796875" style="11" customWidth="1"/>
    <col min="9223" max="9223" width="15.453125" style="11" customWidth="1"/>
    <col min="9224" max="9468" width="9.1796875" style="11" customWidth="1"/>
    <col min="9469" max="9469" width="5.1796875" style="11" customWidth="1"/>
    <col min="9470" max="9470" width="17.1796875" style="11" customWidth="1"/>
    <col min="9471" max="9471" width="4.453125" style="11" customWidth="1"/>
    <col min="9472" max="9472" width="13.453125" style="11"/>
    <col min="9473" max="9473" width="20" style="11" customWidth="1"/>
    <col min="9474" max="9476" width="13.453125" style="11" customWidth="1"/>
    <col min="9477" max="9477" width="13.54296875" style="11" customWidth="1"/>
    <col min="9478" max="9478" width="15.1796875" style="11" customWidth="1"/>
    <col min="9479" max="9479" width="15.453125" style="11" customWidth="1"/>
    <col min="9480" max="9724" width="9.1796875" style="11" customWidth="1"/>
    <col min="9725" max="9725" width="5.1796875" style="11" customWidth="1"/>
    <col min="9726" max="9726" width="17.1796875" style="11" customWidth="1"/>
    <col min="9727" max="9727" width="4.453125" style="11" customWidth="1"/>
    <col min="9728" max="9728" width="13.453125" style="11"/>
    <col min="9729" max="9729" width="20" style="11" customWidth="1"/>
    <col min="9730" max="9732" width="13.453125" style="11" customWidth="1"/>
    <col min="9733" max="9733" width="13.54296875" style="11" customWidth="1"/>
    <col min="9734" max="9734" width="15.1796875" style="11" customWidth="1"/>
    <col min="9735" max="9735" width="15.453125" style="11" customWidth="1"/>
    <col min="9736" max="9980" width="9.1796875" style="11" customWidth="1"/>
    <col min="9981" max="9981" width="5.1796875" style="11" customWidth="1"/>
    <col min="9982" max="9982" width="17.1796875" style="11" customWidth="1"/>
    <col min="9983" max="9983" width="4.453125" style="11" customWidth="1"/>
    <col min="9984" max="9984" width="13.453125" style="11"/>
    <col min="9985" max="9985" width="20" style="11" customWidth="1"/>
    <col min="9986" max="9988" width="13.453125" style="11" customWidth="1"/>
    <col min="9989" max="9989" width="13.54296875" style="11" customWidth="1"/>
    <col min="9990" max="9990" width="15.1796875" style="11" customWidth="1"/>
    <col min="9991" max="9991" width="15.453125" style="11" customWidth="1"/>
    <col min="9992" max="10236" width="9.1796875" style="11" customWidth="1"/>
    <col min="10237" max="10237" width="5.1796875" style="11" customWidth="1"/>
    <col min="10238" max="10238" width="17.1796875" style="11" customWidth="1"/>
    <col min="10239" max="10239" width="4.453125" style="11" customWidth="1"/>
    <col min="10240" max="10240" width="13.453125" style="11"/>
    <col min="10241" max="10241" width="20" style="11" customWidth="1"/>
    <col min="10242" max="10244" width="13.453125" style="11" customWidth="1"/>
    <col min="10245" max="10245" width="13.54296875" style="11" customWidth="1"/>
    <col min="10246" max="10246" width="15.1796875" style="11" customWidth="1"/>
    <col min="10247" max="10247" width="15.453125" style="11" customWidth="1"/>
    <col min="10248" max="10492" width="9.1796875" style="11" customWidth="1"/>
    <col min="10493" max="10493" width="5.1796875" style="11" customWidth="1"/>
    <col min="10494" max="10494" width="17.1796875" style="11" customWidth="1"/>
    <col min="10495" max="10495" width="4.453125" style="11" customWidth="1"/>
    <col min="10496" max="10496" width="13.453125" style="11"/>
    <col min="10497" max="10497" width="20" style="11" customWidth="1"/>
    <col min="10498" max="10500" width="13.453125" style="11" customWidth="1"/>
    <col min="10501" max="10501" width="13.54296875" style="11" customWidth="1"/>
    <col min="10502" max="10502" width="15.1796875" style="11" customWidth="1"/>
    <col min="10503" max="10503" width="15.453125" style="11" customWidth="1"/>
    <col min="10504" max="10748" width="9.1796875" style="11" customWidth="1"/>
    <col min="10749" max="10749" width="5.1796875" style="11" customWidth="1"/>
    <col min="10750" max="10750" width="17.1796875" style="11" customWidth="1"/>
    <col min="10751" max="10751" width="4.453125" style="11" customWidth="1"/>
    <col min="10752" max="10752" width="13.453125" style="11"/>
    <col min="10753" max="10753" width="20" style="11" customWidth="1"/>
    <col min="10754" max="10756" width="13.453125" style="11" customWidth="1"/>
    <col min="10757" max="10757" width="13.54296875" style="11" customWidth="1"/>
    <col min="10758" max="10758" width="15.1796875" style="11" customWidth="1"/>
    <col min="10759" max="10759" width="15.453125" style="11" customWidth="1"/>
    <col min="10760" max="11004" width="9.1796875" style="11" customWidth="1"/>
    <col min="11005" max="11005" width="5.1796875" style="11" customWidth="1"/>
    <col min="11006" max="11006" width="17.1796875" style="11" customWidth="1"/>
    <col min="11007" max="11007" width="4.453125" style="11" customWidth="1"/>
    <col min="11008" max="11008" width="13.453125" style="11"/>
    <col min="11009" max="11009" width="20" style="11" customWidth="1"/>
    <col min="11010" max="11012" width="13.453125" style="11" customWidth="1"/>
    <col min="11013" max="11013" width="13.54296875" style="11" customWidth="1"/>
    <col min="11014" max="11014" width="15.1796875" style="11" customWidth="1"/>
    <col min="11015" max="11015" width="15.453125" style="11" customWidth="1"/>
    <col min="11016" max="11260" width="9.1796875" style="11" customWidth="1"/>
    <col min="11261" max="11261" width="5.1796875" style="11" customWidth="1"/>
    <col min="11262" max="11262" width="17.1796875" style="11" customWidth="1"/>
    <col min="11263" max="11263" width="4.453125" style="11" customWidth="1"/>
    <col min="11264" max="11264" width="13.453125" style="11"/>
    <col min="11265" max="11265" width="20" style="11" customWidth="1"/>
    <col min="11266" max="11268" width="13.453125" style="11" customWidth="1"/>
    <col min="11269" max="11269" width="13.54296875" style="11" customWidth="1"/>
    <col min="11270" max="11270" width="15.1796875" style="11" customWidth="1"/>
    <col min="11271" max="11271" width="15.453125" style="11" customWidth="1"/>
    <col min="11272" max="11516" width="9.1796875" style="11" customWidth="1"/>
    <col min="11517" max="11517" width="5.1796875" style="11" customWidth="1"/>
    <col min="11518" max="11518" width="17.1796875" style="11" customWidth="1"/>
    <col min="11519" max="11519" width="4.453125" style="11" customWidth="1"/>
    <col min="11520" max="11520" width="13.453125" style="11"/>
    <col min="11521" max="11521" width="20" style="11" customWidth="1"/>
    <col min="11522" max="11524" width="13.453125" style="11" customWidth="1"/>
    <col min="11525" max="11525" width="13.54296875" style="11" customWidth="1"/>
    <col min="11526" max="11526" width="15.1796875" style="11" customWidth="1"/>
    <col min="11527" max="11527" width="15.453125" style="11" customWidth="1"/>
    <col min="11528" max="11772" width="9.1796875" style="11" customWidth="1"/>
    <col min="11773" max="11773" width="5.1796875" style="11" customWidth="1"/>
    <col min="11774" max="11774" width="17.1796875" style="11" customWidth="1"/>
    <col min="11775" max="11775" width="4.453125" style="11" customWidth="1"/>
    <col min="11776" max="11776" width="13.453125" style="11"/>
    <col min="11777" max="11777" width="20" style="11" customWidth="1"/>
    <col min="11778" max="11780" width="13.453125" style="11" customWidth="1"/>
    <col min="11781" max="11781" width="13.54296875" style="11" customWidth="1"/>
    <col min="11782" max="11782" width="15.1796875" style="11" customWidth="1"/>
    <col min="11783" max="11783" width="15.453125" style="11" customWidth="1"/>
    <col min="11784" max="12028" width="9.1796875" style="11" customWidth="1"/>
    <col min="12029" max="12029" width="5.1796875" style="11" customWidth="1"/>
    <col min="12030" max="12030" width="17.1796875" style="11" customWidth="1"/>
    <col min="12031" max="12031" width="4.453125" style="11" customWidth="1"/>
    <col min="12032" max="12032" width="13.453125" style="11"/>
    <col min="12033" max="12033" width="20" style="11" customWidth="1"/>
    <col min="12034" max="12036" width="13.453125" style="11" customWidth="1"/>
    <col min="12037" max="12037" width="13.54296875" style="11" customWidth="1"/>
    <col min="12038" max="12038" width="15.1796875" style="11" customWidth="1"/>
    <col min="12039" max="12039" width="15.453125" style="11" customWidth="1"/>
    <col min="12040" max="12284" width="9.1796875" style="11" customWidth="1"/>
    <col min="12285" max="12285" width="5.1796875" style="11" customWidth="1"/>
    <col min="12286" max="12286" width="17.1796875" style="11" customWidth="1"/>
    <col min="12287" max="12287" width="4.453125" style="11" customWidth="1"/>
    <col min="12288" max="12288" width="13.453125" style="11"/>
    <col min="12289" max="12289" width="20" style="11" customWidth="1"/>
    <col min="12290" max="12292" width="13.453125" style="11" customWidth="1"/>
    <col min="12293" max="12293" width="13.54296875" style="11" customWidth="1"/>
    <col min="12294" max="12294" width="15.1796875" style="11" customWidth="1"/>
    <col min="12295" max="12295" width="15.453125" style="11" customWidth="1"/>
    <col min="12296" max="12540" width="9.1796875" style="11" customWidth="1"/>
    <col min="12541" max="12541" width="5.1796875" style="11" customWidth="1"/>
    <col min="12542" max="12542" width="17.1796875" style="11" customWidth="1"/>
    <col min="12543" max="12543" width="4.453125" style="11" customWidth="1"/>
    <col min="12544" max="12544" width="13.453125" style="11"/>
    <col min="12545" max="12545" width="20" style="11" customWidth="1"/>
    <col min="12546" max="12548" width="13.453125" style="11" customWidth="1"/>
    <col min="12549" max="12549" width="13.54296875" style="11" customWidth="1"/>
    <col min="12550" max="12550" width="15.1796875" style="11" customWidth="1"/>
    <col min="12551" max="12551" width="15.453125" style="11" customWidth="1"/>
    <col min="12552" max="12796" width="9.1796875" style="11" customWidth="1"/>
    <col min="12797" max="12797" width="5.1796875" style="11" customWidth="1"/>
    <col min="12798" max="12798" width="17.1796875" style="11" customWidth="1"/>
    <col min="12799" max="12799" width="4.453125" style="11" customWidth="1"/>
    <col min="12800" max="12800" width="13.453125" style="11"/>
    <col min="12801" max="12801" width="20" style="11" customWidth="1"/>
    <col min="12802" max="12804" width="13.453125" style="11" customWidth="1"/>
    <col min="12805" max="12805" width="13.54296875" style="11" customWidth="1"/>
    <col min="12806" max="12806" width="15.1796875" style="11" customWidth="1"/>
    <col min="12807" max="12807" width="15.453125" style="11" customWidth="1"/>
    <col min="12808" max="13052" width="9.1796875" style="11" customWidth="1"/>
    <col min="13053" max="13053" width="5.1796875" style="11" customWidth="1"/>
    <col min="13054" max="13054" width="17.1796875" style="11" customWidth="1"/>
    <col min="13055" max="13055" width="4.453125" style="11" customWidth="1"/>
    <col min="13056" max="13056" width="13.453125" style="11"/>
    <col min="13057" max="13057" width="20" style="11" customWidth="1"/>
    <col min="13058" max="13060" width="13.453125" style="11" customWidth="1"/>
    <col min="13061" max="13061" width="13.54296875" style="11" customWidth="1"/>
    <col min="13062" max="13062" width="15.1796875" style="11" customWidth="1"/>
    <col min="13063" max="13063" width="15.453125" style="11" customWidth="1"/>
    <col min="13064" max="13308" width="9.1796875" style="11" customWidth="1"/>
    <col min="13309" max="13309" width="5.1796875" style="11" customWidth="1"/>
    <col min="13310" max="13310" width="17.1796875" style="11" customWidth="1"/>
    <col min="13311" max="13311" width="4.453125" style="11" customWidth="1"/>
    <col min="13312" max="13312" width="13.453125" style="11"/>
    <col min="13313" max="13313" width="20" style="11" customWidth="1"/>
    <col min="13314" max="13316" width="13.453125" style="11" customWidth="1"/>
    <col min="13317" max="13317" width="13.54296875" style="11" customWidth="1"/>
    <col min="13318" max="13318" width="15.1796875" style="11" customWidth="1"/>
    <col min="13319" max="13319" width="15.453125" style="11" customWidth="1"/>
    <col min="13320" max="13564" width="9.1796875" style="11" customWidth="1"/>
    <col min="13565" max="13565" width="5.1796875" style="11" customWidth="1"/>
    <col min="13566" max="13566" width="17.1796875" style="11" customWidth="1"/>
    <col min="13567" max="13567" width="4.453125" style="11" customWidth="1"/>
    <col min="13568" max="13568" width="13.453125" style="11"/>
    <col min="13569" max="13569" width="20" style="11" customWidth="1"/>
    <col min="13570" max="13572" width="13.453125" style="11" customWidth="1"/>
    <col min="13573" max="13573" width="13.54296875" style="11" customWidth="1"/>
    <col min="13574" max="13574" width="15.1796875" style="11" customWidth="1"/>
    <col min="13575" max="13575" width="15.453125" style="11" customWidth="1"/>
    <col min="13576" max="13820" width="9.1796875" style="11" customWidth="1"/>
    <col min="13821" max="13821" width="5.1796875" style="11" customWidth="1"/>
    <col min="13822" max="13822" width="17.1796875" style="11" customWidth="1"/>
    <col min="13823" max="13823" width="4.453125" style="11" customWidth="1"/>
    <col min="13824" max="13824" width="13.453125" style="11"/>
    <col min="13825" max="13825" width="20" style="11" customWidth="1"/>
    <col min="13826" max="13828" width="13.453125" style="11" customWidth="1"/>
    <col min="13829" max="13829" width="13.54296875" style="11" customWidth="1"/>
    <col min="13830" max="13830" width="15.1796875" style="11" customWidth="1"/>
    <col min="13831" max="13831" width="15.453125" style="11" customWidth="1"/>
    <col min="13832" max="14076" width="9.1796875" style="11" customWidth="1"/>
    <col min="14077" max="14077" width="5.1796875" style="11" customWidth="1"/>
    <col min="14078" max="14078" width="17.1796875" style="11" customWidth="1"/>
    <col min="14079" max="14079" width="4.453125" style="11" customWidth="1"/>
    <col min="14080" max="14080" width="13.453125" style="11"/>
    <col min="14081" max="14081" width="20" style="11" customWidth="1"/>
    <col min="14082" max="14084" width="13.453125" style="11" customWidth="1"/>
    <col min="14085" max="14085" width="13.54296875" style="11" customWidth="1"/>
    <col min="14086" max="14086" width="15.1796875" style="11" customWidth="1"/>
    <col min="14087" max="14087" width="15.453125" style="11" customWidth="1"/>
    <col min="14088" max="14332" width="9.1796875" style="11" customWidth="1"/>
    <col min="14333" max="14333" width="5.1796875" style="11" customWidth="1"/>
    <col min="14334" max="14334" width="17.1796875" style="11" customWidth="1"/>
    <col min="14335" max="14335" width="4.453125" style="11" customWidth="1"/>
    <col min="14336" max="14336" width="13.453125" style="11"/>
    <col min="14337" max="14337" width="20" style="11" customWidth="1"/>
    <col min="14338" max="14340" width="13.453125" style="11" customWidth="1"/>
    <col min="14341" max="14341" width="13.54296875" style="11" customWidth="1"/>
    <col min="14342" max="14342" width="15.1796875" style="11" customWidth="1"/>
    <col min="14343" max="14343" width="15.453125" style="11" customWidth="1"/>
    <col min="14344" max="14588" width="9.1796875" style="11" customWidth="1"/>
    <col min="14589" max="14589" width="5.1796875" style="11" customWidth="1"/>
    <col min="14590" max="14590" width="17.1796875" style="11" customWidth="1"/>
    <col min="14591" max="14591" width="4.453125" style="11" customWidth="1"/>
    <col min="14592" max="14592" width="13.453125" style="11"/>
    <col min="14593" max="14593" width="20" style="11" customWidth="1"/>
    <col min="14594" max="14596" width="13.453125" style="11" customWidth="1"/>
    <col min="14597" max="14597" width="13.54296875" style="11" customWidth="1"/>
    <col min="14598" max="14598" width="15.1796875" style="11" customWidth="1"/>
    <col min="14599" max="14599" width="15.453125" style="11" customWidth="1"/>
    <col min="14600" max="14844" width="9.1796875" style="11" customWidth="1"/>
    <col min="14845" max="14845" width="5.1796875" style="11" customWidth="1"/>
    <col min="14846" max="14846" width="17.1796875" style="11" customWidth="1"/>
    <col min="14847" max="14847" width="4.453125" style="11" customWidth="1"/>
    <col min="14848" max="14848" width="13.453125" style="11"/>
    <col min="14849" max="14849" width="20" style="11" customWidth="1"/>
    <col min="14850" max="14852" width="13.453125" style="11" customWidth="1"/>
    <col min="14853" max="14853" width="13.54296875" style="11" customWidth="1"/>
    <col min="14854" max="14854" width="15.1796875" style="11" customWidth="1"/>
    <col min="14855" max="14855" width="15.453125" style="11" customWidth="1"/>
    <col min="14856" max="15100" width="9.1796875" style="11" customWidth="1"/>
    <col min="15101" max="15101" width="5.1796875" style="11" customWidth="1"/>
    <col min="15102" max="15102" width="17.1796875" style="11" customWidth="1"/>
    <col min="15103" max="15103" width="4.453125" style="11" customWidth="1"/>
    <col min="15104" max="15104" width="13.453125" style="11"/>
    <col min="15105" max="15105" width="20" style="11" customWidth="1"/>
    <col min="15106" max="15108" width="13.453125" style="11" customWidth="1"/>
    <col min="15109" max="15109" width="13.54296875" style="11" customWidth="1"/>
    <col min="15110" max="15110" width="15.1796875" style="11" customWidth="1"/>
    <col min="15111" max="15111" width="15.453125" style="11" customWidth="1"/>
    <col min="15112" max="15356" width="9.1796875" style="11" customWidth="1"/>
    <col min="15357" max="15357" width="5.1796875" style="11" customWidth="1"/>
    <col min="15358" max="15358" width="17.1796875" style="11" customWidth="1"/>
    <col min="15359" max="15359" width="4.453125" style="11" customWidth="1"/>
    <col min="15360" max="15360" width="13.453125" style="11"/>
    <col min="15361" max="15361" width="20" style="11" customWidth="1"/>
    <col min="15362" max="15364" width="13.453125" style="11" customWidth="1"/>
    <col min="15365" max="15365" width="13.54296875" style="11" customWidth="1"/>
    <col min="15366" max="15366" width="15.1796875" style="11" customWidth="1"/>
    <col min="15367" max="15367" width="15.453125" style="11" customWidth="1"/>
    <col min="15368" max="15612" width="9.1796875" style="11" customWidth="1"/>
    <col min="15613" max="15613" width="5.1796875" style="11" customWidth="1"/>
    <col min="15614" max="15614" width="17.1796875" style="11" customWidth="1"/>
    <col min="15615" max="15615" width="4.453125" style="11" customWidth="1"/>
    <col min="15616" max="15616" width="13.453125" style="11"/>
    <col min="15617" max="15617" width="20" style="11" customWidth="1"/>
    <col min="15618" max="15620" width="13.453125" style="11" customWidth="1"/>
    <col min="15621" max="15621" width="13.54296875" style="11" customWidth="1"/>
    <col min="15622" max="15622" width="15.1796875" style="11" customWidth="1"/>
    <col min="15623" max="15623" width="15.453125" style="11" customWidth="1"/>
    <col min="15624" max="15868" width="9.1796875" style="11" customWidth="1"/>
    <col min="15869" max="15869" width="5.1796875" style="11" customWidth="1"/>
    <col min="15870" max="15870" width="17.1796875" style="11" customWidth="1"/>
    <col min="15871" max="15871" width="4.453125" style="11" customWidth="1"/>
    <col min="15872" max="15872" width="13.453125" style="11"/>
    <col min="15873" max="15873" width="20" style="11" customWidth="1"/>
    <col min="15874" max="15876" width="13.453125" style="11" customWidth="1"/>
    <col min="15877" max="15877" width="13.54296875" style="11" customWidth="1"/>
    <col min="15878" max="15878" width="15.1796875" style="11" customWidth="1"/>
    <col min="15879" max="15879" width="15.453125" style="11" customWidth="1"/>
    <col min="15880" max="16124" width="9.1796875" style="11" customWidth="1"/>
    <col min="16125" max="16125" width="5.1796875" style="11" customWidth="1"/>
    <col min="16126" max="16126" width="17.1796875" style="11" customWidth="1"/>
    <col min="16127" max="16127" width="4.453125" style="11" customWidth="1"/>
    <col min="16128" max="16128" width="13.453125" style="11"/>
    <col min="16129" max="16129" width="20" style="11" customWidth="1"/>
    <col min="16130" max="16132" width="13.453125" style="11" customWidth="1"/>
    <col min="16133" max="16133" width="13.54296875" style="11" customWidth="1"/>
    <col min="16134" max="16134" width="15.1796875" style="11" customWidth="1"/>
    <col min="16135" max="16135" width="15.453125" style="11" customWidth="1"/>
    <col min="16136" max="16380" width="9.1796875" style="11" customWidth="1"/>
    <col min="16381" max="16381" width="5.1796875" style="11" customWidth="1"/>
    <col min="16382" max="16382" width="17.1796875" style="11" customWidth="1"/>
    <col min="16383" max="16383" width="4.453125" style="11" customWidth="1"/>
    <col min="16384" max="16384" width="13.453125" style="11"/>
  </cols>
  <sheetData>
    <row r="1" spans="1:10" ht="15.5" x14ac:dyDescent="0.35">
      <c r="A1" s="1" t="s">
        <v>12</v>
      </c>
    </row>
    <row r="2" spans="1:10" ht="15.5" x14ac:dyDescent="0.35">
      <c r="A2" s="13" t="s">
        <v>81</v>
      </c>
    </row>
    <row r="4" spans="1:10" ht="15.5" x14ac:dyDescent="0.35">
      <c r="A4" s="3" t="s">
        <v>23</v>
      </c>
      <c r="B4" s="3" t="s">
        <v>34</v>
      </c>
    </row>
    <row r="5" spans="1:10" ht="15.5" x14ac:dyDescent="0.35">
      <c r="A5" s="3" t="s">
        <v>25</v>
      </c>
      <c r="B5" s="47" t="s">
        <v>64</v>
      </c>
    </row>
    <row r="6" spans="1:10" s="17" customFormat="1" ht="29" x14ac:dyDescent="0.3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21" t="s">
        <v>20</v>
      </c>
      <c r="H6" s="103" t="s">
        <v>107</v>
      </c>
      <c r="I6" s="164" t="s">
        <v>102</v>
      </c>
      <c r="J6" s="164"/>
    </row>
    <row r="7" spans="1:10" ht="14.5" x14ac:dyDescent="0.35">
      <c r="A7" s="55" t="s">
        <v>110</v>
      </c>
      <c r="B7" s="43">
        <f>B14+B21+B28+B35+B42</f>
        <v>2588816</v>
      </c>
      <c r="C7" s="150">
        <f t="shared" ref="C7:F7" si="0">C14+C21+C28+C35+C42</f>
        <v>4134000</v>
      </c>
      <c r="D7" s="150">
        <f t="shared" si="0"/>
        <v>4010849</v>
      </c>
      <c r="E7" s="150">
        <f t="shared" si="0"/>
        <v>2437897</v>
      </c>
      <c r="F7" s="150">
        <f t="shared" si="0"/>
        <v>0</v>
      </c>
      <c r="G7" s="19">
        <f>SUM(B7:F7)</f>
        <v>13171562</v>
      </c>
      <c r="H7" s="104">
        <v>13691697</v>
      </c>
      <c r="I7" s="108">
        <f>(G7-H7)/G7</f>
        <v>-3.9489242050411336E-2</v>
      </c>
      <c r="J7" s="109">
        <f>G7-H7</f>
        <v>-520135</v>
      </c>
    </row>
    <row r="8" spans="1:10" ht="14.5" x14ac:dyDescent="0.35">
      <c r="A8" s="55" t="s">
        <v>111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4.5" x14ac:dyDescent="0.35">
      <c r="A9" s="55" t="s">
        <v>112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29" x14ac:dyDescent="0.35">
      <c r="A10" s="98" t="s">
        <v>114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4.5" x14ac:dyDescent="0.35">
      <c r="A11" s="142"/>
      <c r="B11" s="22"/>
      <c r="C11" s="22"/>
      <c r="D11" s="22"/>
      <c r="E11" s="22"/>
      <c r="F11" s="22"/>
      <c r="G11" s="23"/>
    </row>
    <row r="12" spans="1:10" ht="14.5" x14ac:dyDescent="0.35">
      <c r="A12" s="142"/>
      <c r="B12" s="24"/>
      <c r="C12" s="24"/>
      <c r="D12" s="24"/>
      <c r="E12" s="24"/>
      <c r="F12" s="24"/>
      <c r="G12" s="25"/>
    </row>
    <row r="13" spans="1:10" ht="43.5" x14ac:dyDescent="0.3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21" t="s">
        <v>20</v>
      </c>
    </row>
    <row r="14" spans="1:10" ht="14.5" x14ac:dyDescent="0.35">
      <c r="A14" s="139" t="s">
        <v>110</v>
      </c>
      <c r="B14" s="19">
        <f>2564511-B21</f>
        <v>2401741.0176449455</v>
      </c>
      <c r="C14" s="19">
        <f>4090000-C21</f>
        <v>3875841.6378977578</v>
      </c>
      <c r="D14" s="19">
        <f>2901849-D21</f>
        <v>2717668.1130679366</v>
      </c>
      <c r="E14" s="140">
        <f>2437897-E21</f>
        <v>2283163.23138936</v>
      </c>
      <c r="F14" s="140">
        <f t="shared" ref="F14" si="3">0-F21</f>
        <v>0</v>
      </c>
      <c r="G14" s="19">
        <f>SUM(B14:F14)</f>
        <v>11278414</v>
      </c>
    </row>
    <row r="15" spans="1:10" ht="14.5" x14ac:dyDescent="0.35">
      <c r="A15" s="139" t="s">
        <v>111</v>
      </c>
      <c r="B15" s="19">
        <v>0</v>
      </c>
      <c r="C15" s="149">
        <v>0</v>
      </c>
      <c r="D15" s="149">
        <v>0</v>
      </c>
      <c r="E15" s="152">
        <v>0</v>
      </c>
      <c r="F15" s="19">
        <v>0</v>
      </c>
      <c r="G15" s="19">
        <f>SUM(B15:F15)</f>
        <v>0</v>
      </c>
    </row>
    <row r="16" spans="1:10" ht="14.5" x14ac:dyDescent="0.35">
      <c r="A16" s="139" t="s">
        <v>112</v>
      </c>
      <c r="B16" s="67">
        <v>0</v>
      </c>
      <c r="C16" s="149">
        <v>0</v>
      </c>
      <c r="D16" s="149">
        <v>0</v>
      </c>
      <c r="E16" s="152">
        <v>0</v>
      </c>
      <c r="F16" s="19">
        <v>0</v>
      </c>
      <c r="G16" s="19">
        <f>SUM(B16:F16)</f>
        <v>0</v>
      </c>
      <c r="H16" s="31"/>
    </row>
    <row r="17" spans="1:7" ht="29" x14ac:dyDescent="0.35">
      <c r="A17" s="98" t="s">
        <v>114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4.5" x14ac:dyDescent="0.35">
      <c r="A18" s="148"/>
      <c r="B18" s="24"/>
      <c r="C18" s="24"/>
      <c r="D18" s="24"/>
      <c r="E18" s="24"/>
      <c r="F18" s="24"/>
      <c r="G18" s="25"/>
    </row>
    <row r="19" spans="1:7" ht="14.5" x14ac:dyDescent="0.35">
      <c r="A19" s="148"/>
      <c r="B19" s="26"/>
      <c r="C19" s="26"/>
      <c r="D19" s="26"/>
      <c r="E19" s="26"/>
      <c r="F19" s="26"/>
      <c r="G19" s="27"/>
    </row>
    <row r="20" spans="1:7" ht="29" x14ac:dyDescent="0.3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21" t="s">
        <v>20</v>
      </c>
    </row>
    <row r="21" spans="1:7" ht="14.5" x14ac:dyDescent="0.35">
      <c r="A21" s="139" t="s">
        <v>110</v>
      </c>
      <c r="B21" s="19">
        <f>715843*(2564511/11278414)</f>
        <v>162769.98235505453</v>
      </c>
      <c r="C21" s="140">
        <f>715843*(3374157/11278414)</f>
        <v>214158.36210224239</v>
      </c>
      <c r="D21" s="140">
        <f>715843*(2901849/11278414)</f>
        <v>184180.88693206329</v>
      </c>
      <c r="E21" s="140">
        <f>715843*(2437897/11278414)</f>
        <v>154733.76861063976</v>
      </c>
      <c r="F21" s="140">
        <v>0</v>
      </c>
      <c r="G21" s="19">
        <f>SUM(B21:F21)</f>
        <v>715842.99999999988</v>
      </c>
    </row>
    <row r="22" spans="1:7" ht="14.5" x14ac:dyDescent="0.35">
      <c r="A22" s="139" t="s">
        <v>111</v>
      </c>
      <c r="B22" s="19">
        <v>0</v>
      </c>
      <c r="C22" s="140">
        <v>0</v>
      </c>
      <c r="D22" s="140">
        <v>0</v>
      </c>
      <c r="E22" s="140">
        <v>0</v>
      </c>
      <c r="F22" s="140">
        <v>0</v>
      </c>
      <c r="G22" s="19">
        <f>SUM(B22:F22)</f>
        <v>0</v>
      </c>
    </row>
    <row r="23" spans="1:7" ht="14.5" x14ac:dyDescent="0.35">
      <c r="A23" s="139" t="s">
        <v>112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9">
        <f>SUM(B23:F23)</f>
        <v>0</v>
      </c>
    </row>
    <row r="24" spans="1:7" ht="29" x14ac:dyDescent="0.35">
      <c r="A24" s="98" t="s">
        <v>114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4.5" x14ac:dyDescent="0.35">
      <c r="A25" s="142"/>
      <c r="B25" s="26"/>
      <c r="C25" s="26"/>
      <c r="D25" s="26"/>
      <c r="E25" s="26"/>
      <c r="F25" s="26"/>
      <c r="G25" s="27"/>
    </row>
    <row r="26" spans="1:7" ht="14.5" x14ac:dyDescent="0.35">
      <c r="A26" s="142"/>
      <c r="B26" s="26"/>
      <c r="C26" s="26"/>
      <c r="D26" s="26"/>
      <c r="E26" s="26"/>
      <c r="F26" s="26"/>
      <c r="G26" s="27"/>
    </row>
    <row r="27" spans="1:7" ht="29" x14ac:dyDescent="0.3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21" t="s">
        <v>20</v>
      </c>
    </row>
    <row r="28" spans="1:7" ht="14.5" x14ac:dyDescent="0.35">
      <c r="A28" s="139" t="s">
        <v>110</v>
      </c>
      <c r="B28" s="140">
        <v>0</v>
      </c>
      <c r="C28" s="140">
        <v>0</v>
      </c>
      <c r="D28" s="140">
        <v>0</v>
      </c>
      <c r="E28" s="140">
        <v>0</v>
      </c>
      <c r="F28" s="140">
        <v>0</v>
      </c>
      <c r="G28" s="19">
        <f>SUM(B28:F28)</f>
        <v>0</v>
      </c>
    </row>
    <row r="29" spans="1:7" ht="14.5" x14ac:dyDescent="0.35">
      <c r="A29" s="139" t="s">
        <v>111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9">
        <f>SUM(B29:F29)</f>
        <v>0</v>
      </c>
    </row>
    <row r="30" spans="1:7" ht="14.5" x14ac:dyDescent="0.35">
      <c r="A30" s="139" t="s">
        <v>112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9">
        <f>SUM(B30:F30)</f>
        <v>0</v>
      </c>
    </row>
    <row r="31" spans="1:7" ht="29" x14ac:dyDescent="0.35">
      <c r="A31" s="98" t="s">
        <v>114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4.5" x14ac:dyDescent="0.35">
      <c r="A32" s="142"/>
      <c r="B32" s="22"/>
      <c r="C32" s="22"/>
      <c r="D32" s="22"/>
      <c r="E32" s="22"/>
      <c r="F32" s="22"/>
      <c r="G32" s="25"/>
    </row>
    <row r="33" spans="1:7" ht="14.5" x14ac:dyDescent="0.35">
      <c r="A33" s="142"/>
      <c r="B33" s="22"/>
      <c r="C33" s="22"/>
      <c r="D33" s="22"/>
      <c r="E33" s="22"/>
      <c r="F33" s="22"/>
      <c r="G33" s="25"/>
    </row>
    <row r="34" spans="1:7" ht="29" x14ac:dyDescent="0.3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21" t="s">
        <v>20</v>
      </c>
    </row>
    <row r="35" spans="1:7" ht="14.5" x14ac:dyDescent="0.35">
      <c r="A35" s="139" t="s">
        <v>110</v>
      </c>
      <c r="B35" s="140">
        <v>24305</v>
      </c>
      <c r="C35" s="140">
        <v>44000</v>
      </c>
      <c r="D35" s="140">
        <v>268808</v>
      </c>
      <c r="E35" s="140">
        <v>0</v>
      </c>
      <c r="F35" s="140">
        <v>0</v>
      </c>
      <c r="G35" s="19">
        <f>SUM(B35:F35)</f>
        <v>337113</v>
      </c>
    </row>
    <row r="36" spans="1:7" ht="14.5" x14ac:dyDescent="0.35">
      <c r="A36" s="139" t="s">
        <v>111</v>
      </c>
      <c r="B36" s="140">
        <v>0</v>
      </c>
      <c r="C36" s="140">
        <v>0</v>
      </c>
      <c r="D36" s="140">
        <v>0</v>
      </c>
      <c r="E36" s="140">
        <v>0</v>
      </c>
      <c r="F36" s="140">
        <v>0</v>
      </c>
      <c r="G36" s="19">
        <f>SUM(B36:F36)</f>
        <v>0</v>
      </c>
    </row>
    <row r="37" spans="1:7" ht="14.5" x14ac:dyDescent="0.35">
      <c r="A37" s="139" t="s">
        <v>112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9">
        <f>SUM(B37:F37)</f>
        <v>0</v>
      </c>
    </row>
    <row r="38" spans="1:7" ht="29" x14ac:dyDescent="0.35">
      <c r="A38" s="98" t="s">
        <v>114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7" ht="14.5" x14ac:dyDescent="0.35">
      <c r="A39" s="136"/>
      <c r="B39" s="22"/>
      <c r="C39" s="22"/>
      <c r="D39" s="22"/>
      <c r="E39" s="22"/>
      <c r="F39" s="22"/>
      <c r="G39" s="23"/>
    </row>
    <row r="40" spans="1:7" ht="14.5" x14ac:dyDescent="0.35">
      <c r="A40" s="136"/>
      <c r="B40" s="22"/>
      <c r="C40" s="22"/>
      <c r="D40" s="22"/>
      <c r="E40" s="22"/>
      <c r="F40" s="22"/>
      <c r="G40" s="23"/>
    </row>
    <row r="41" spans="1:7" ht="29" x14ac:dyDescent="0.3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21" t="s">
        <v>20</v>
      </c>
    </row>
    <row r="42" spans="1:7" ht="14.5" x14ac:dyDescent="0.35">
      <c r="A42" s="139" t="s">
        <v>110</v>
      </c>
      <c r="B42" s="140">
        <v>0</v>
      </c>
      <c r="C42" s="140">
        <v>0</v>
      </c>
      <c r="D42" s="140">
        <v>840192</v>
      </c>
      <c r="E42" s="140">
        <v>0</v>
      </c>
      <c r="F42" s="140">
        <v>0</v>
      </c>
      <c r="G42" s="19">
        <f>SUM(B42:F42)</f>
        <v>840192</v>
      </c>
    </row>
    <row r="43" spans="1:7" ht="14.5" x14ac:dyDescent="0.35">
      <c r="A43" s="139" t="s">
        <v>111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9">
        <f>SUM(B43:F43)</f>
        <v>0</v>
      </c>
    </row>
    <row r="44" spans="1:7" ht="14.5" x14ac:dyDescent="0.35">
      <c r="A44" s="139" t="s">
        <v>112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9">
        <f>SUM(B44:F44)</f>
        <v>0</v>
      </c>
    </row>
    <row r="45" spans="1:7" ht="29" x14ac:dyDescent="0.35">
      <c r="A45" s="98" t="s">
        <v>114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7" ht="14.5" x14ac:dyDescent="0.3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2" orientation="landscape" cellComments="atEnd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11" sqref="B11"/>
    </sheetView>
  </sheetViews>
  <sheetFormatPr defaultRowHeight="14.5" x14ac:dyDescent="0.35"/>
  <cols>
    <col min="1" max="1" width="27.1796875" style="2" customWidth="1"/>
    <col min="2" max="2" width="24.54296875" style="2" bestFit="1" customWidth="1"/>
    <col min="3" max="3" width="24.54296875" style="2" customWidth="1"/>
    <col min="4" max="7" width="15.54296875" style="2" customWidth="1"/>
    <col min="8" max="8" width="11.54296875" style="59" bestFit="1" customWidth="1"/>
    <col min="9" max="233" width="9.1796875" style="2"/>
    <col min="234" max="234" width="27.1796875" style="2" customWidth="1"/>
    <col min="235" max="235" width="24.54296875" style="2" bestFit="1" customWidth="1"/>
    <col min="236" max="246" width="15.54296875" style="2" customWidth="1"/>
    <col min="247" max="247" width="21.54296875" style="2" customWidth="1"/>
    <col min="248" max="489" width="9.1796875" style="2"/>
    <col min="490" max="490" width="27.1796875" style="2" customWidth="1"/>
    <col min="491" max="491" width="24.54296875" style="2" bestFit="1" customWidth="1"/>
    <col min="492" max="502" width="15.54296875" style="2" customWidth="1"/>
    <col min="503" max="503" width="21.54296875" style="2" customWidth="1"/>
    <col min="504" max="745" width="9.1796875" style="2"/>
    <col min="746" max="746" width="27.1796875" style="2" customWidth="1"/>
    <col min="747" max="747" width="24.54296875" style="2" bestFit="1" customWidth="1"/>
    <col min="748" max="758" width="15.54296875" style="2" customWidth="1"/>
    <col min="759" max="759" width="21.54296875" style="2" customWidth="1"/>
    <col min="760" max="1001" width="9.1796875" style="2"/>
    <col min="1002" max="1002" width="27.1796875" style="2" customWidth="1"/>
    <col min="1003" max="1003" width="24.54296875" style="2" bestFit="1" customWidth="1"/>
    <col min="1004" max="1014" width="15.54296875" style="2" customWidth="1"/>
    <col min="1015" max="1015" width="21.54296875" style="2" customWidth="1"/>
    <col min="1016" max="1257" width="9.1796875" style="2"/>
    <col min="1258" max="1258" width="27.1796875" style="2" customWidth="1"/>
    <col min="1259" max="1259" width="24.54296875" style="2" bestFit="1" customWidth="1"/>
    <col min="1260" max="1270" width="15.54296875" style="2" customWidth="1"/>
    <col min="1271" max="1271" width="21.54296875" style="2" customWidth="1"/>
    <col min="1272" max="1513" width="9.1796875" style="2"/>
    <col min="1514" max="1514" width="27.1796875" style="2" customWidth="1"/>
    <col min="1515" max="1515" width="24.54296875" style="2" bestFit="1" customWidth="1"/>
    <col min="1516" max="1526" width="15.54296875" style="2" customWidth="1"/>
    <col min="1527" max="1527" width="21.54296875" style="2" customWidth="1"/>
    <col min="1528" max="1769" width="9.1796875" style="2"/>
    <col min="1770" max="1770" width="27.1796875" style="2" customWidth="1"/>
    <col min="1771" max="1771" width="24.54296875" style="2" bestFit="1" customWidth="1"/>
    <col min="1772" max="1782" width="15.54296875" style="2" customWidth="1"/>
    <col min="1783" max="1783" width="21.54296875" style="2" customWidth="1"/>
    <col min="1784" max="2025" width="9.1796875" style="2"/>
    <col min="2026" max="2026" width="27.1796875" style="2" customWidth="1"/>
    <col min="2027" max="2027" width="24.54296875" style="2" bestFit="1" customWidth="1"/>
    <col min="2028" max="2038" width="15.54296875" style="2" customWidth="1"/>
    <col min="2039" max="2039" width="21.54296875" style="2" customWidth="1"/>
    <col min="2040" max="2281" width="9.1796875" style="2"/>
    <col min="2282" max="2282" width="27.1796875" style="2" customWidth="1"/>
    <col min="2283" max="2283" width="24.54296875" style="2" bestFit="1" customWidth="1"/>
    <col min="2284" max="2294" width="15.54296875" style="2" customWidth="1"/>
    <col min="2295" max="2295" width="21.54296875" style="2" customWidth="1"/>
    <col min="2296" max="2537" width="9.1796875" style="2"/>
    <col min="2538" max="2538" width="27.1796875" style="2" customWidth="1"/>
    <col min="2539" max="2539" width="24.54296875" style="2" bestFit="1" customWidth="1"/>
    <col min="2540" max="2550" width="15.54296875" style="2" customWidth="1"/>
    <col min="2551" max="2551" width="21.54296875" style="2" customWidth="1"/>
    <col min="2552" max="2793" width="9.1796875" style="2"/>
    <col min="2794" max="2794" width="27.1796875" style="2" customWidth="1"/>
    <col min="2795" max="2795" width="24.54296875" style="2" bestFit="1" customWidth="1"/>
    <col min="2796" max="2806" width="15.54296875" style="2" customWidth="1"/>
    <col min="2807" max="2807" width="21.54296875" style="2" customWidth="1"/>
    <col min="2808" max="3049" width="9.1796875" style="2"/>
    <col min="3050" max="3050" width="27.1796875" style="2" customWidth="1"/>
    <col min="3051" max="3051" width="24.54296875" style="2" bestFit="1" customWidth="1"/>
    <col min="3052" max="3062" width="15.54296875" style="2" customWidth="1"/>
    <col min="3063" max="3063" width="21.54296875" style="2" customWidth="1"/>
    <col min="3064" max="3305" width="9.1796875" style="2"/>
    <col min="3306" max="3306" width="27.1796875" style="2" customWidth="1"/>
    <col min="3307" max="3307" width="24.54296875" style="2" bestFit="1" customWidth="1"/>
    <col min="3308" max="3318" width="15.54296875" style="2" customWidth="1"/>
    <col min="3319" max="3319" width="21.54296875" style="2" customWidth="1"/>
    <col min="3320" max="3561" width="9.1796875" style="2"/>
    <col min="3562" max="3562" width="27.1796875" style="2" customWidth="1"/>
    <col min="3563" max="3563" width="24.54296875" style="2" bestFit="1" customWidth="1"/>
    <col min="3564" max="3574" width="15.54296875" style="2" customWidth="1"/>
    <col min="3575" max="3575" width="21.54296875" style="2" customWidth="1"/>
    <col min="3576" max="3817" width="9.1796875" style="2"/>
    <col min="3818" max="3818" width="27.1796875" style="2" customWidth="1"/>
    <col min="3819" max="3819" width="24.54296875" style="2" bestFit="1" customWidth="1"/>
    <col min="3820" max="3830" width="15.54296875" style="2" customWidth="1"/>
    <col min="3831" max="3831" width="21.54296875" style="2" customWidth="1"/>
    <col min="3832" max="4073" width="9.1796875" style="2"/>
    <col min="4074" max="4074" width="27.1796875" style="2" customWidth="1"/>
    <col min="4075" max="4075" width="24.54296875" style="2" bestFit="1" customWidth="1"/>
    <col min="4076" max="4086" width="15.54296875" style="2" customWidth="1"/>
    <col min="4087" max="4087" width="21.54296875" style="2" customWidth="1"/>
    <col min="4088" max="4329" width="9.1796875" style="2"/>
    <col min="4330" max="4330" width="27.1796875" style="2" customWidth="1"/>
    <col min="4331" max="4331" width="24.54296875" style="2" bestFit="1" customWidth="1"/>
    <col min="4332" max="4342" width="15.54296875" style="2" customWidth="1"/>
    <col min="4343" max="4343" width="21.54296875" style="2" customWidth="1"/>
    <col min="4344" max="4585" width="9.1796875" style="2"/>
    <col min="4586" max="4586" width="27.1796875" style="2" customWidth="1"/>
    <col min="4587" max="4587" width="24.54296875" style="2" bestFit="1" customWidth="1"/>
    <col min="4588" max="4598" width="15.54296875" style="2" customWidth="1"/>
    <col min="4599" max="4599" width="21.54296875" style="2" customWidth="1"/>
    <col min="4600" max="4841" width="9.1796875" style="2"/>
    <col min="4842" max="4842" width="27.1796875" style="2" customWidth="1"/>
    <col min="4843" max="4843" width="24.54296875" style="2" bestFit="1" customWidth="1"/>
    <col min="4844" max="4854" width="15.54296875" style="2" customWidth="1"/>
    <col min="4855" max="4855" width="21.54296875" style="2" customWidth="1"/>
    <col min="4856" max="5097" width="9.1796875" style="2"/>
    <col min="5098" max="5098" width="27.1796875" style="2" customWidth="1"/>
    <col min="5099" max="5099" width="24.54296875" style="2" bestFit="1" customWidth="1"/>
    <col min="5100" max="5110" width="15.54296875" style="2" customWidth="1"/>
    <col min="5111" max="5111" width="21.54296875" style="2" customWidth="1"/>
    <col min="5112" max="5353" width="9.1796875" style="2"/>
    <col min="5354" max="5354" width="27.1796875" style="2" customWidth="1"/>
    <col min="5355" max="5355" width="24.54296875" style="2" bestFit="1" customWidth="1"/>
    <col min="5356" max="5366" width="15.54296875" style="2" customWidth="1"/>
    <col min="5367" max="5367" width="21.54296875" style="2" customWidth="1"/>
    <col min="5368" max="5609" width="9.1796875" style="2"/>
    <col min="5610" max="5610" width="27.1796875" style="2" customWidth="1"/>
    <col min="5611" max="5611" width="24.54296875" style="2" bestFit="1" customWidth="1"/>
    <col min="5612" max="5622" width="15.54296875" style="2" customWidth="1"/>
    <col min="5623" max="5623" width="21.54296875" style="2" customWidth="1"/>
    <col min="5624" max="5865" width="9.1796875" style="2"/>
    <col min="5866" max="5866" width="27.1796875" style="2" customWidth="1"/>
    <col min="5867" max="5867" width="24.54296875" style="2" bestFit="1" customWidth="1"/>
    <col min="5868" max="5878" width="15.54296875" style="2" customWidth="1"/>
    <col min="5879" max="5879" width="21.54296875" style="2" customWidth="1"/>
    <col min="5880" max="6121" width="9.1796875" style="2"/>
    <col min="6122" max="6122" width="27.1796875" style="2" customWidth="1"/>
    <col min="6123" max="6123" width="24.54296875" style="2" bestFit="1" customWidth="1"/>
    <col min="6124" max="6134" width="15.54296875" style="2" customWidth="1"/>
    <col min="6135" max="6135" width="21.54296875" style="2" customWidth="1"/>
    <col min="6136" max="6377" width="9.1796875" style="2"/>
    <col min="6378" max="6378" width="27.1796875" style="2" customWidth="1"/>
    <col min="6379" max="6379" width="24.54296875" style="2" bestFit="1" customWidth="1"/>
    <col min="6380" max="6390" width="15.54296875" style="2" customWidth="1"/>
    <col min="6391" max="6391" width="21.54296875" style="2" customWidth="1"/>
    <col min="6392" max="6633" width="9.1796875" style="2"/>
    <col min="6634" max="6634" width="27.1796875" style="2" customWidth="1"/>
    <col min="6635" max="6635" width="24.54296875" style="2" bestFit="1" customWidth="1"/>
    <col min="6636" max="6646" width="15.54296875" style="2" customWidth="1"/>
    <col min="6647" max="6647" width="21.54296875" style="2" customWidth="1"/>
    <col min="6648" max="6889" width="9.1796875" style="2"/>
    <col min="6890" max="6890" width="27.1796875" style="2" customWidth="1"/>
    <col min="6891" max="6891" width="24.54296875" style="2" bestFit="1" customWidth="1"/>
    <col min="6892" max="6902" width="15.54296875" style="2" customWidth="1"/>
    <col min="6903" max="6903" width="21.54296875" style="2" customWidth="1"/>
    <col min="6904" max="7145" width="9.1796875" style="2"/>
    <col min="7146" max="7146" width="27.1796875" style="2" customWidth="1"/>
    <col min="7147" max="7147" width="24.54296875" style="2" bestFit="1" customWidth="1"/>
    <col min="7148" max="7158" width="15.54296875" style="2" customWidth="1"/>
    <col min="7159" max="7159" width="21.54296875" style="2" customWidth="1"/>
    <col min="7160" max="7401" width="9.1796875" style="2"/>
    <col min="7402" max="7402" width="27.1796875" style="2" customWidth="1"/>
    <col min="7403" max="7403" width="24.54296875" style="2" bestFit="1" customWidth="1"/>
    <col min="7404" max="7414" width="15.54296875" style="2" customWidth="1"/>
    <col min="7415" max="7415" width="21.54296875" style="2" customWidth="1"/>
    <col min="7416" max="7657" width="9.1796875" style="2"/>
    <col min="7658" max="7658" width="27.1796875" style="2" customWidth="1"/>
    <col min="7659" max="7659" width="24.54296875" style="2" bestFit="1" customWidth="1"/>
    <col min="7660" max="7670" width="15.54296875" style="2" customWidth="1"/>
    <col min="7671" max="7671" width="21.54296875" style="2" customWidth="1"/>
    <col min="7672" max="7913" width="9.1796875" style="2"/>
    <col min="7914" max="7914" width="27.1796875" style="2" customWidth="1"/>
    <col min="7915" max="7915" width="24.54296875" style="2" bestFit="1" customWidth="1"/>
    <col min="7916" max="7926" width="15.54296875" style="2" customWidth="1"/>
    <col min="7927" max="7927" width="21.54296875" style="2" customWidth="1"/>
    <col min="7928" max="8169" width="9.1796875" style="2"/>
    <col min="8170" max="8170" width="27.1796875" style="2" customWidth="1"/>
    <col min="8171" max="8171" width="24.54296875" style="2" bestFit="1" customWidth="1"/>
    <col min="8172" max="8182" width="15.54296875" style="2" customWidth="1"/>
    <col min="8183" max="8183" width="21.54296875" style="2" customWidth="1"/>
    <col min="8184" max="8425" width="9.1796875" style="2"/>
    <col min="8426" max="8426" width="27.1796875" style="2" customWidth="1"/>
    <col min="8427" max="8427" width="24.54296875" style="2" bestFit="1" customWidth="1"/>
    <col min="8428" max="8438" width="15.54296875" style="2" customWidth="1"/>
    <col min="8439" max="8439" width="21.54296875" style="2" customWidth="1"/>
    <col min="8440" max="8681" width="9.1796875" style="2"/>
    <col min="8682" max="8682" width="27.1796875" style="2" customWidth="1"/>
    <col min="8683" max="8683" width="24.54296875" style="2" bestFit="1" customWidth="1"/>
    <col min="8684" max="8694" width="15.54296875" style="2" customWidth="1"/>
    <col min="8695" max="8695" width="21.54296875" style="2" customWidth="1"/>
    <col min="8696" max="8937" width="9.1796875" style="2"/>
    <col min="8938" max="8938" width="27.1796875" style="2" customWidth="1"/>
    <col min="8939" max="8939" width="24.54296875" style="2" bestFit="1" customWidth="1"/>
    <col min="8940" max="8950" width="15.54296875" style="2" customWidth="1"/>
    <col min="8951" max="8951" width="21.54296875" style="2" customWidth="1"/>
    <col min="8952" max="9193" width="9.1796875" style="2"/>
    <col min="9194" max="9194" width="27.1796875" style="2" customWidth="1"/>
    <col min="9195" max="9195" width="24.54296875" style="2" bestFit="1" customWidth="1"/>
    <col min="9196" max="9206" width="15.54296875" style="2" customWidth="1"/>
    <col min="9207" max="9207" width="21.54296875" style="2" customWidth="1"/>
    <col min="9208" max="9449" width="9.1796875" style="2"/>
    <col min="9450" max="9450" width="27.1796875" style="2" customWidth="1"/>
    <col min="9451" max="9451" width="24.54296875" style="2" bestFit="1" customWidth="1"/>
    <col min="9452" max="9462" width="15.54296875" style="2" customWidth="1"/>
    <col min="9463" max="9463" width="21.54296875" style="2" customWidth="1"/>
    <col min="9464" max="9705" width="9.1796875" style="2"/>
    <col min="9706" max="9706" width="27.1796875" style="2" customWidth="1"/>
    <col min="9707" max="9707" width="24.54296875" style="2" bestFit="1" customWidth="1"/>
    <col min="9708" max="9718" width="15.54296875" style="2" customWidth="1"/>
    <col min="9719" max="9719" width="21.54296875" style="2" customWidth="1"/>
    <col min="9720" max="9961" width="9.1796875" style="2"/>
    <col min="9962" max="9962" width="27.1796875" style="2" customWidth="1"/>
    <col min="9963" max="9963" width="24.54296875" style="2" bestFit="1" customWidth="1"/>
    <col min="9964" max="9974" width="15.54296875" style="2" customWidth="1"/>
    <col min="9975" max="9975" width="21.54296875" style="2" customWidth="1"/>
    <col min="9976" max="10217" width="9.1796875" style="2"/>
    <col min="10218" max="10218" width="27.1796875" style="2" customWidth="1"/>
    <col min="10219" max="10219" width="24.54296875" style="2" bestFit="1" customWidth="1"/>
    <col min="10220" max="10230" width="15.54296875" style="2" customWidth="1"/>
    <col min="10231" max="10231" width="21.54296875" style="2" customWidth="1"/>
    <col min="10232" max="10473" width="9.1796875" style="2"/>
    <col min="10474" max="10474" width="27.1796875" style="2" customWidth="1"/>
    <col min="10475" max="10475" width="24.54296875" style="2" bestFit="1" customWidth="1"/>
    <col min="10476" max="10486" width="15.54296875" style="2" customWidth="1"/>
    <col min="10487" max="10487" width="21.54296875" style="2" customWidth="1"/>
    <col min="10488" max="10729" width="9.1796875" style="2"/>
    <col min="10730" max="10730" width="27.1796875" style="2" customWidth="1"/>
    <col min="10731" max="10731" width="24.54296875" style="2" bestFit="1" customWidth="1"/>
    <col min="10732" max="10742" width="15.54296875" style="2" customWidth="1"/>
    <col min="10743" max="10743" width="21.54296875" style="2" customWidth="1"/>
    <col min="10744" max="10985" width="9.1796875" style="2"/>
    <col min="10986" max="10986" width="27.1796875" style="2" customWidth="1"/>
    <col min="10987" max="10987" width="24.54296875" style="2" bestFit="1" customWidth="1"/>
    <col min="10988" max="10998" width="15.54296875" style="2" customWidth="1"/>
    <col min="10999" max="10999" width="21.54296875" style="2" customWidth="1"/>
    <col min="11000" max="11241" width="9.1796875" style="2"/>
    <col min="11242" max="11242" width="27.1796875" style="2" customWidth="1"/>
    <col min="11243" max="11243" width="24.54296875" style="2" bestFit="1" customWidth="1"/>
    <col min="11244" max="11254" width="15.54296875" style="2" customWidth="1"/>
    <col min="11255" max="11255" width="21.54296875" style="2" customWidth="1"/>
    <col min="11256" max="11497" width="9.1796875" style="2"/>
    <col min="11498" max="11498" width="27.1796875" style="2" customWidth="1"/>
    <col min="11499" max="11499" width="24.54296875" style="2" bestFit="1" customWidth="1"/>
    <col min="11500" max="11510" width="15.54296875" style="2" customWidth="1"/>
    <col min="11511" max="11511" width="21.54296875" style="2" customWidth="1"/>
    <col min="11512" max="11753" width="9.1796875" style="2"/>
    <col min="11754" max="11754" width="27.1796875" style="2" customWidth="1"/>
    <col min="11755" max="11755" width="24.54296875" style="2" bestFit="1" customWidth="1"/>
    <col min="11756" max="11766" width="15.54296875" style="2" customWidth="1"/>
    <col min="11767" max="11767" width="21.54296875" style="2" customWidth="1"/>
    <col min="11768" max="12009" width="9.1796875" style="2"/>
    <col min="12010" max="12010" width="27.1796875" style="2" customWidth="1"/>
    <col min="12011" max="12011" width="24.54296875" style="2" bestFit="1" customWidth="1"/>
    <col min="12012" max="12022" width="15.54296875" style="2" customWidth="1"/>
    <col min="12023" max="12023" width="21.54296875" style="2" customWidth="1"/>
    <col min="12024" max="12265" width="9.1796875" style="2"/>
    <col min="12266" max="12266" width="27.1796875" style="2" customWidth="1"/>
    <col min="12267" max="12267" width="24.54296875" style="2" bestFit="1" customWidth="1"/>
    <col min="12268" max="12278" width="15.54296875" style="2" customWidth="1"/>
    <col min="12279" max="12279" width="21.54296875" style="2" customWidth="1"/>
    <col min="12280" max="12521" width="9.1796875" style="2"/>
    <col min="12522" max="12522" width="27.1796875" style="2" customWidth="1"/>
    <col min="12523" max="12523" width="24.54296875" style="2" bestFit="1" customWidth="1"/>
    <col min="12524" max="12534" width="15.54296875" style="2" customWidth="1"/>
    <col min="12535" max="12535" width="21.54296875" style="2" customWidth="1"/>
    <col min="12536" max="12777" width="9.1796875" style="2"/>
    <col min="12778" max="12778" width="27.1796875" style="2" customWidth="1"/>
    <col min="12779" max="12779" width="24.54296875" style="2" bestFit="1" customWidth="1"/>
    <col min="12780" max="12790" width="15.54296875" style="2" customWidth="1"/>
    <col min="12791" max="12791" width="21.54296875" style="2" customWidth="1"/>
    <col min="12792" max="13033" width="9.1796875" style="2"/>
    <col min="13034" max="13034" width="27.1796875" style="2" customWidth="1"/>
    <col min="13035" max="13035" width="24.54296875" style="2" bestFit="1" customWidth="1"/>
    <col min="13036" max="13046" width="15.54296875" style="2" customWidth="1"/>
    <col min="13047" max="13047" width="21.54296875" style="2" customWidth="1"/>
    <col min="13048" max="13289" width="9.1796875" style="2"/>
    <col min="13290" max="13290" width="27.1796875" style="2" customWidth="1"/>
    <col min="13291" max="13291" width="24.54296875" style="2" bestFit="1" customWidth="1"/>
    <col min="13292" max="13302" width="15.54296875" style="2" customWidth="1"/>
    <col min="13303" max="13303" width="21.54296875" style="2" customWidth="1"/>
    <col min="13304" max="13545" width="9.1796875" style="2"/>
    <col min="13546" max="13546" width="27.1796875" style="2" customWidth="1"/>
    <col min="13547" max="13547" width="24.54296875" style="2" bestFit="1" customWidth="1"/>
    <col min="13548" max="13558" width="15.54296875" style="2" customWidth="1"/>
    <col min="13559" max="13559" width="21.54296875" style="2" customWidth="1"/>
    <col min="13560" max="13801" width="9.1796875" style="2"/>
    <col min="13802" max="13802" width="27.1796875" style="2" customWidth="1"/>
    <col min="13803" max="13803" width="24.54296875" style="2" bestFit="1" customWidth="1"/>
    <col min="13804" max="13814" width="15.54296875" style="2" customWidth="1"/>
    <col min="13815" max="13815" width="21.54296875" style="2" customWidth="1"/>
    <col min="13816" max="14057" width="9.1796875" style="2"/>
    <col min="14058" max="14058" width="27.1796875" style="2" customWidth="1"/>
    <col min="14059" max="14059" width="24.54296875" style="2" bestFit="1" customWidth="1"/>
    <col min="14060" max="14070" width="15.54296875" style="2" customWidth="1"/>
    <col min="14071" max="14071" width="21.54296875" style="2" customWidth="1"/>
    <col min="14072" max="14313" width="9.1796875" style="2"/>
    <col min="14314" max="14314" width="27.1796875" style="2" customWidth="1"/>
    <col min="14315" max="14315" width="24.54296875" style="2" bestFit="1" customWidth="1"/>
    <col min="14316" max="14326" width="15.54296875" style="2" customWidth="1"/>
    <col min="14327" max="14327" width="21.54296875" style="2" customWidth="1"/>
    <col min="14328" max="14569" width="9.1796875" style="2"/>
    <col min="14570" max="14570" width="27.1796875" style="2" customWidth="1"/>
    <col min="14571" max="14571" width="24.54296875" style="2" bestFit="1" customWidth="1"/>
    <col min="14572" max="14582" width="15.54296875" style="2" customWidth="1"/>
    <col min="14583" max="14583" width="21.54296875" style="2" customWidth="1"/>
    <col min="14584" max="14825" width="9.1796875" style="2"/>
    <col min="14826" max="14826" width="27.1796875" style="2" customWidth="1"/>
    <col min="14827" max="14827" width="24.54296875" style="2" bestFit="1" customWidth="1"/>
    <col min="14828" max="14838" width="15.54296875" style="2" customWidth="1"/>
    <col min="14839" max="14839" width="21.54296875" style="2" customWidth="1"/>
    <col min="14840" max="15081" width="9.1796875" style="2"/>
    <col min="15082" max="15082" width="27.1796875" style="2" customWidth="1"/>
    <col min="15083" max="15083" width="24.54296875" style="2" bestFit="1" customWidth="1"/>
    <col min="15084" max="15094" width="15.54296875" style="2" customWidth="1"/>
    <col min="15095" max="15095" width="21.54296875" style="2" customWidth="1"/>
    <col min="15096" max="15337" width="9.1796875" style="2"/>
    <col min="15338" max="15338" width="27.1796875" style="2" customWidth="1"/>
    <col min="15339" max="15339" width="24.54296875" style="2" bestFit="1" customWidth="1"/>
    <col min="15340" max="15350" width="15.54296875" style="2" customWidth="1"/>
    <col min="15351" max="15351" width="21.54296875" style="2" customWidth="1"/>
    <col min="15352" max="15593" width="9.1796875" style="2"/>
    <col min="15594" max="15594" width="27.1796875" style="2" customWidth="1"/>
    <col min="15595" max="15595" width="24.54296875" style="2" bestFit="1" customWidth="1"/>
    <col min="15596" max="15606" width="15.54296875" style="2" customWidth="1"/>
    <col min="15607" max="15607" width="21.54296875" style="2" customWidth="1"/>
    <col min="15608" max="15849" width="9.1796875" style="2"/>
    <col min="15850" max="15850" width="27.1796875" style="2" customWidth="1"/>
    <col min="15851" max="15851" width="24.54296875" style="2" bestFit="1" customWidth="1"/>
    <col min="15852" max="15862" width="15.54296875" style="2" customWidth="1"/>
    <col min="15863" max="15863" width="21.54296875" style="2" customWidth="1"/>
    <col min="15864" max="16105" width="9.1796875" style="2"/>
    <col min="16106" max="16106" width="27.1796875" style="2" customWidth="1"/>
    <col min="16107" max="16107" width="24.54296875" style="2" bestFit="1" customWidth="1"/>
    <col min="16108" max="16118" width="15.54296875" style="2" customWidth="1"/>
    <col min="16119" max="16119" width="21.54296875" style="2" customWidth="1"/>
    <col min="16120" max="16384" width="9.1796875" style="2"/>
  </cols>
  <sheetData>
    <row r="1" spans="1:7" ht="15.5" x14ac:dyDescent="0.35">
      <c r="A1" s="1" t="s">
        <v>0</v>
      </c>
    </row>
    <row r="2" spans="1:7" ht="15.5" x14ac:dyDescent="0.35">
      <c r="A2" s="3" t="s">
        <v>109</v>
      </c>
      <c r="B2"/>
      <c r="C2"/>
      <c r="D2"/>
      <c r="E2"/>
      <c r="F2"/>
      <c r="G2"/>
    </row>
    <row r="3" spans="1:7" ht="15.5" x14ac:dyDescent="0.35">
      <c r="A3" s="3"/>
      <c r="B3"/>
      <c r="C3"/>
      <c r="D3"/>
      <c r="E3"/>
      <c r="F3"/>
      <c r="G3" s="44"/>
    </row>
    <row r="4" spans="1:7" ht="15.5" x14ac:dyDescent="0.35">
      <c r="A4" s="3" t="s">
        <v>1</v>
      </c>
      <c r="B4" s="3" t="s">
        <v>35</v>
      </c>
      <c r="C4" s="3"/>
      <c r="D4"/>
      <c r="E4"/>
      <c r="F4"/>
      <c r="G4" s="44"/>
    </row>
    <row r="5" spans="1:7" ht="15.5" x14ac:dyDescent="0.35">
      <c r="A5" s="3"/>
      <c r="B5" s="3"/>
      <c r="C5" s="3"/>
      <c r="D5"/>
      <c r="E5"/>
      <c r="F5"/>
      <c r="G5" s="44"/>
    </row>
    <row r="6" spans="1:7" ht="15.5" x14ac:dyDescent="0.35">
      <c r="A6" s="3"/>
      <c r="B6" s="3"/>
      <c r="C6" s="3"/>
      <c r="D6"/>
      <c r="E6"/>
      <c r="F6"/>
      <c r="G6" s="44"/>
    </row>
    <row r="7" spans="1:7" ht="44.5" x14ac:dyDescent="0.45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7" x14ac:dyDescent="0.3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7" x14ac:dyDescent="0.35">
      <c r="A9"/>
      <c r="B9" s="7"/>
      <c r="C9" s="7"/>
      <c r="D9" s="7"/>
      <c r="E9" s="7"/>
      <c r="F9" s="7"/>
      <c r="G9" s="42"/>
    </row>
    <row r="10" spans="1:7" ht="15.5" x14ac:dyDescent="0.35">
      <c r="A10" s="8" t="s">
        <v>110</v>
      </c>
      <c r="B10" s="9">
        <f>'21-Categorized Balances'!G14</f>
        <v>-2597396</v>
      </c>
      <c r="C10" s="9">
        <f>'21-Categorized Balances'!G21</f>
        <v>1213618</v>
      </c>
      <c r="D10" s="9">
        <f>'21-Categorized Balances'!G28</f>
        <v>88411</v>
      </c>
      <c r="E10" s="9">
        <f>'21-Categorized Balances'!G35</f>
        <v>353654</v>
      </c>
      <c r="F10" s="9">
        <f>'21-Categorized Balances'!G42</f>
        <v>84565</v>
      </c>
      <c r="G10" s="9">
        <f>SUM(B10:F10)</f>
        <v>-857148</v>
      </c>
    </row>
    <row r="11" spans="1:7" ht="15.5" x14ac:dyDescent="0.35">
      <c r="A11" s="8" t="s">
        <v>111</v>
      </c>
      <c r="B11" s="67">
        <f>'21-Categorized Balances'!G15</f>
        <v>0</v>
      </c>
      <c r="C11" s="9">
        <f>'21-Categorized Balances'!G22</f>
        <v>0</v>
      </c>
      <c r="D11" s="67">
        <f>'21-Categorized Balances'!G29</f>
        <v>0</v>
      </c>
      <c r="E11" s="67">
        <f>'21-Categorized Balances'!G36</f>
        <v>0</v>
      </c>
      <c r="F11" s="67">
        <f>'21-Categorized Balances'!G43</f>
        <v>0</v>
      </c>
      <c r="G11" s="9">
        <f>SUM(B11:F11)</f>
        <v>0</v>
      </c>
    </row>
    <row r="12" spans="1:7" ht="15.5" x14ac:dyDescent="0.35">
      <c r="A12" s="8" t="s">
        <v>112</v>
      </c>
      <c r="B12" s="68">
        <f>'21-Categorized Balances'!G16</f>
        <v>0</v>
      </c>
      <c r="C12" s="9">
        <f>'21-Categorized Balances'!G23</f>
        <v>0</v>
      </c>
      <c r="D12" s="68">
        <f>'21-Categorized Balances'!G30</f>
        <v>0</v>
      </c>
      <c r="E12" s="68">
        <f>'21-Categorized Balances'!G37</f>
        <v>0</v>
      </c>
      <c r="F12" s="68">
        <f>'21-Categorized Balances'!G44</f>
        <v>0</v>
      </c>
      <c r="G12" s="9">
        <f>SUM(B12:F12)</f>
        <v>0</v>
      </c>
    </row>
    <row r="13" spans="1:7" x14ac:dyDescent="0.35">
      <c r="A13"/>
      <c r="B13" s="67"/>
      <c r="C13" s="67"/>
      <c r="D13" s="67"/>
      <c r="E13" s="67"/>
      <c r="F13" s="67"/>
      <c r="G13" s="68"/>
    </row>
    <row r="14" spans="1:7" x14ac:dyDescent="0.35">
      <c r="F14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G7" sqref="G7"/>
    </sheetView>
  </sheetViews>
  <sheetFormatPr defaultColWidth="13.453125" defaultRowHeight="13" x14ac:dyDescent="0.3"/>
  <cols>
    <col min="1" max="1" width="20" style="11" customWidth="1"/>
    <col min="2" max="4" width="13.453125" style="11" customWidth="1"/>
    <col min="5" max="5" width="13.54296875" style="11" customWidth="1"/>
    <col min="6" max="6" width="15.1796875" style="11" customWidth="1"/>
    <col min="7" max="7" width="15.453125" style="12" customWidth="1"/>
    <col min="8" max="8" width="16" style="11" customWidth="1"/>
    <col min="9" max="9" width="9.1796875" style="105" customWidth="1"/>
    <col min="10" max="252" width="9.1796875" style="11" customWidth="1"/>
    <col min="253" max="253" width="5.1796875" style="11" customWidth="1"/>
    <col min="254" max="254" width="17.1796875" style="11" customWidth="1"/>
    <col min="255" max="255" width="4.453125" style="11" customWidth="1"/>
    <col min="256" max="256" width="13.453125" style="11"/>
    <col min="257" max="257" width="20" style="11" customWidth="1"/>
    <col min="258" max="260" width="13.453125" style="11" customWidth="1"/>
    <col min="261" max="261" width="13.54296875" style="11" customWidth="1"/>
    <col min="262" max="262" width="15.1796875" style="11" customWidth="1"/>
    <col min="263" max="263" width="15.453125" style="11" customWidth="1"/>
    <col min="264" max="508" width="9.1796875" style="11" customWidth="1"/>
    <col min="509" max="509" width="5.1796875" style="11" customWidth="1"/>
    <col min="510" max="510" width="17.1796875" style="11" customWidth="1"/>
    <col min="511" max="511" width="4.453125" style="11" customWidth="1"/>
    <col min="512" max="512" width="13.453125" style="11"/>
    <col min="513" max="513" width="20" style="11" customWidth="1"/>
    <col min="514" max="516" width="13.453125" style="11" customWidth="1"/>
    <col min="517" max="517" width="13.54296875" style="11" customWidth="1"/>
    <col min="518" max="518" width="15.1796875" style="11" customWidth="1"/>
    <col min="519" max="519" width="15.453125" style="11" customWidth="1"/>
    <col min="520" max="764" width="9.1796875" style="11" customWidth="1"/>
    <col min="765" max="765" width="5.1796875" style="11" customWidth="1"/>
    <col min="766" max="766" width="17.1796875" style="11" customWidth="1"/>
    <col min="767" max="767" width="4.453125" style="11" customWidth="1"/>
    <col min="768" max="768" width="13.453125" style="11"/>
    <col min="769" max="769" width="20" style="11" customWidth="1"/>
    <col min="770" max="772" width="13.453125" style="11" customWidth="1"/>
    <col min="773" max="773" width="13.54296875" style="11" customWidth="1"/>
    <col min="774" max="774" width="15.1796875" style="11" customWidth="1"/>
    <col min="775" max="775" width="15.453125" style="11" customWidth="1"/>
    <col min="776" max="1020" width="9.1796875" style="11" customWidth="1"/>
    <col min="1021" max="1021" width="5.1796875" style="11" customWidth="1"/>
    <col min="1022" max="1022" width="17.1796875" style="11" customWidth="1"/>
    <col min="1023" max="1023" width="4.453125" style="11" customWidth="1"/>
    <col min="1024" max="1024" width="13.453125" style="11"/>
    <col min="1025" max="1025" width="20" style="11" customWidth="1"/>
    <col min="1026" max="1028" width="13.453125" style="11" customWidth="1"/>
    <col min="1029" max="1029" width="13.54296875" style="11" customWidth="1"/>
    <col min="1030" max="1030" width="15.1796875" style="11" customWidth="1"/>
    <col min="1031" max="1031" width="15.453125" style="11" customWidth="1"/>
    <col min="1032" max="1276" width="9.1796875" style="11" customWidth="1"/>
    <col min="1277" max="1277" width="5.1796875" style="11" customWidth="1"/>
    <col min="1278" max="1278" width="17.1796875" style="11" customWidth="1"/>
    <col min="1279" max="1279" width="4.453125" style="11" customWidth="1"/>
    <col min="1280" max="1280" width="13.453125" style="11"/>
    <col min="1281" max="1281" width="20" style="11" customWidth="1"/>
    <col min="1282" max="1284" width="13.453125" style="11" customWidth="1"/>
    <col min="1285" max="1285" width="13.54296875" style="11" customWidth="1"/>
    <col min="1286" max="1286" width="15.1796875" style="11" customWidth="1"/>
    <col min="1287" max="1287" width="15.453125" style="11" customWidth="1"/>
    <col min="1288" max="1532" width="9.1796875" style="11" customWidth="1"/>
    <col min="1533" max="1533" width="5.1796875" style="11" customWidth="1"/>
    <col min="1534" max="1534" width="17.1796875" style="11" customWidth="1"/>
    <col min="1535" max="1535" width="4.453125" style="11" customWidth="1"/>
    <col min="1536" max="1536" width="13.453125" style="11"/>
    <col min="1537" max="1537" width="20" style="11" customWidth="1"/>
    <col min="1538" max="1540" width="13.453125" style="11" customWidth="1"/>
    <col min="1541" max="1541" width="13.54296875" style="11" customWidth="1"/>
    <col min="1542" max="1542" width="15.1796875" style="11" customWidth="1"/>
    <col min="1543" max="1543" width="15.453125" style="11" customWidth="1"/>
    <col min="1544" max="1788" width="9.1796875" style="11" customWidth="1"/>
    <col min="1789" max="1789" width="5.1796875" style="11" customWidth="1"/>
    <col min="1790" max="1790" width="17.1796875" style="11" customWidth="1"/>
    <col min="1791" max="1791" width="4.453125" style="11" customWidth="1"/>
    <col min="1792" max="1792" width="13.453125" style="11"/>
    <col min="1793" max="1793" width="20" style="11" customWidth="1"/>
    <col min="1794" max="1796" width="13.453125" style="11" customWidth="1"/>
    <col min="1797" max="1797" width="13.54296875" style="11" customWidth="1"/>
    <col min="1798" max="1798" width="15.1796875" style="11" customWidth="1"/>
    <col min="1799" max="1799" width="15.453125" style="11" customWidth="1"/>
    <col min="1800" max="2044" width="9.1796875" style="11" customWidth="1"/>
    <col min="2045" max="2045" width="5.1796875" style="11" customWidth="1"/>
    <col min="2046" max="2046" width="17.1796875" style="11" customWidth="1"/>
    <col min="2047" max="2047" width="4.453125" style="11" customWidth="1"/>
    <col min="2048" max="2048" width="13.453125" style="11"/>
    <col min="2049" max="2049" width="20" style="11" customWidth="1"/>
    <col min="2050" max="2052" width="13.453125" style="11" customWidth="1"/>
    <col min="2053" max="2053" width="13.54296875" style="11" customWidth="1"/>
    <col min="2054" max="2054" width="15.1796875" style="11" customWidth="1"/>
    <col min="2055" max="2055" width="15.453125" style="11" customWidth="1"/>
    <col min="2056" max="2300" width="9.1796875" style="11" customWidth="1"/>
    <col min="2301" max="2301" width="5.1796875" style="11" customWidth="1"/>
    <col min="2302" max="2302" width="17.1796875" style="11" customWidth="1"/>
    <col min="2303" max="2303" width="4.453125" style="11" customWidth="1"/>
    <col min="2304" max="2304" width="13.453125" style="11"/>
    <col min="2305" max="2305" width="20" style="11" customWidth="1"/>
    <col min="2306" max="2308" width="13.453125" style="11" customWidth="1"/>
    <col min="2309" max="2309" width="13.54296875" style="11" customWidth="1"/>
    <col min="2310" max="2310" width="15.1796875" style="11" customWidth="1"/>
    <col min="2311" max="2311" width="15.453125" style="11" customWidth="1"/>
    <col min="2312" max="2556" width="9.1796875" style="11" customWidth="1"/>
    <col min="2557" max="2557" width="5.1796875" style="11" customWidth="1"/>
    <col min="2558" max="2558" width="17.1796875" style="11" customWidth="1"/>
    <col min="2559" max="2559" width="4.453125" style="11" customWidth="1"/>
    <col min="2560" max="2560" width="13.453125" style="11"/>
    <col min="2561" max="2561" width="20" style="11" customWidth="1"/>
    <col min="2562" max="2564" width="13.453125" style="11" customWidth="1"/>
    <col min="2565" max="2565" width="13.54296875" style="11" customWidth="1"/>
    <col min="2566" max="2566" width="15.1796875" style="11" customWidth="1"/>
    <col min="2567" max="2567" width="15.453125" style="11" customWidth="1"/>
    <col min="2568" max="2812" width="9.1796875" style="11" customWidth="1"/>
    <col min="2813" max="2813" width="5.1796875" style="11" customWidth="1"/>
    <col min="2814" max="2814" width="17.1796875" style="11" customWidth="1"/>
    <col min="2815" max="2815" width="4.453125" style="11" customWidth="1"/>
    <col min="2816" max="2816" width="13.453125" style="11"/>
    <col min="2817" max="2817" width="20" style="11" customWidth="1"/>
    <col min="2818" max="2820" width="13.453125" style="11" customWidth="1"/>
    <col min="2821" max="2821" width="13.54296875" style="11" customWidth="1"/>
    <col min="2822" max="2822" width="15.1796875" style="11" customWidth="1"/>
    <col min="2823" max="2823" width="15.453125" style="11" customWidth="1"/>
    <col min="2824" max="3068" width="9.1796875" style="11" customWidth="1"/>
    <col min="3069" max="3069" width="5.1796875" style="11" customWidth="1"/>
    <col min="3070" max="3070" width="17.1796875" style="11" customWidth="1"/>
    <col min="3071" max="3071" width="4.453125" style="11" customWidth="1"/>
    <col min="3072" max="3072" width="13.453125" style="11"/>
    <col min="3073" max="3073" width="20" style="11" customWidth="1"/>
    <col min="3074" max="3076" width="13.453125" style="11" customWidth="1"/>
    <col min="3077" max="3077" width="13.54296875" style="11" customWidth="1"/>
    <col min="3078" max="3078" width="15.1796875" style="11" customWidth="1"/>
    <col min="3079" max="3079" width="15.453125" style="11" customWidth="1"/>
    <col min="3080" max="3324" width="9.1796875" style="11" customWidth="1"/>
    <col min="3325" max="3325" width="5.1796875" style="11" customWidth="1"/>
    <col min="3326" max="3326" width="17.1796875" style="11" customWidth="1"/>
    <col min="3327" max="3327" width="4.453125" style="11" customWidth="1"/>
    <col min="3328" max="3328" width="13.453125" style="11"/>
    <col min="3329" max="3329" width="20" style="11" customWidth="1"/>
    <col min="3330" max="3332" width="13.453125" style="11" customWidth="1"/>
    <col min="3333" max="3333" width="13.54296875" style="11" customWidth="1"/>
    <col min="3334" max="3334" width="15.1796875" style="11" customWidth="1"/>
    <col min="3335" max="3335" width="15.453125" style="11" customWidth="1"/>
    <col min="3336" max="3580" width="9.1796875" style="11" customWidth="1"/>
    <col min="3581" max="3581" width="5.1796875" style="11" customWidth="1"/>
    <col min="3582" max="3582" width="17.1796875" style="11" customWidth="1"/>
    <col min="3583" max="3583" width="4.453125" style="11" customWidth="1"/>
    <col min="3584" max="3584" width="13.453125" style="11"/>
    <col min="3585" max="3585" width="20" style="11" customWidth="1"/>
    <col min="3586" max="3588" width="13.453125" style="11" customWidth="1"/>
    <col min="3589" max="3589" width="13.54296875" style="11" customWidth="1"/>
    <col min="3590" max="3590" width="15.1796875" style="11" customWidth="1"/>
    <col min="3591" max="3591" width="15.453125" style="11" customWidth="1"/>
    <col min="3592" max="3836" width="9.1796875" style="11" customWidth="1"/>
    <col min="3837" max="3837" width="5.1796875" style="11" customWidth="1"/>
    <col min="3838" max="3838" width="17.1796875" style="11" customWidth="1"/>
    <col min="3839" max="3839" width="4.453125" style="11" customWidth="1"/>
    <col min="3840" max="3840" width="13.453125" style="11"/>
    <col min="3841" max="3841" width="20" style="11" customWidth="1"/>
    <col min="3842" max="3844" width="13.453125" style="11" customWidth="1"/>
    <col min="3845" max="3845" width="13.54296875" style="11" customWidth="1"/>
    <col min="3846" max="3846" width="15.1796875" style="11" customWidth="1"/>
    <col min="3847" max="3847" width="15.453125" style="11" customWidth="1"/>
    <col min="3848" max="4092" width="9.1796875" style="11" customWidth="1"/>
    <col min="4093" max="4093" width="5.1796875" style="11" customWidth="1"/>
    <col min="4094" max="4094" width="17.1796875" style="11" customWidth="1"/>
    <col min="4095" max="4095" width="4.453125" style="11" customWidth="1"/>
    <col min="4096" max="4096" width="13.453125" style="11"/>
    <col min="4097" max="4097" width="20" style="11" customWidth="1"/>
    <col min="4098" max="4100" width="13.453125" style="11" customWidth="1"/>
    <col min="4101" max="4101" width="13.54296875" style="11" customWidth="1"/>
    <col min="4102" max="4102" width="15.1796875" style="11" customWidth="1"/>
    <col min="4103" max="4103" width="15.453125" style="11" customWidth="1"/>
    <col min="4104" max="4348" width="9.1796875" style="11" customWidth="1"/>
    <col min="4349" max="4349" width="5.1796875" style="11" customWidth="1"/>
    <col min="4350" max="4350" width="17.1796875" style="11" customWidth="1"/>
    <col min="4351" max="4351" width="4.453125" style="11" customWidth="1"/>
    <col min="4352" max="4352" width="13.453125" style="11"/>
    <col min="4353" max="4353" width="20" style="11" customWidth="1"/>
    <col min="4354" max="4356" width="13.453125" style="11" customWidth="1"/>
    <col min="4357" max="4357" width="13.54296875" style="11" customWidth="1"/>
    <col min="4358" max="4358" width="15.1796875" style="11" customWidth="1"/>
    <col min="4359" max="4359" width="15.453125" style="11" customWidth="1"/>
    <col min="4360" max="4604" width="9.1796875" style="11" customWidth="1"/>
    <col min="4605" max="4605" width="5.1796875" style="11" customWidth="1"/>
    <col min="4606" max="4606" width="17.1796875" style="11" customWidth="1"/>
    <col min="4607" max="4607" width="4.453125" style="11" customWidth="1"/>
    <col min="4608" max="4608" width="13.453125" style="11"/>
    <col min="4609" max="4609" width="20" style="11" customWidth="1"/>
    <col min="4610" max="4612" width="13.453125" style="11" customWidth="1"/>
    <col min="4613" max="4613" width="13.54296875" style="11" customWidth="1"/>
    <col min="4614" max="4614" width="15.1796875" style="11" customWidth="1"/>
    <col min="4615" max="4615" width="15.453125" style="11" customWidth="1"/>
    <col min="4616" max="4860" width="9.1796875" style="11" customWidth="1"/>
    <col min="4861" max="4861" width="5.1796875" style="11" customWidth="1"/>
    <col min="4862" max="4862" width="17.1796875" style="11" customWidth="1"/>
    <col min="4863" max="4863" width="4.453125" style="11" customWidth="1"/>
    <col min="4864" max="4864" width="13.453125" style="11"/>
    <col min="4865" max="4865" width="20" style="11" customWidth="1"/>
    <col min="4866" max="4868" width="13.453125" style="11" customWidth="1"/>
    <col min="4869" max="4869" width="13.54296875" style="11" customWidth="1"/>
    <col min="4870" max="4870" width="15.1796875" style="11" customWidth="1"/>
    <col min="4871" max="4871" width="15.453125" style="11" customWidth="1"/>
    <col min="4872" max="5116" width="9.1796875" style="11" customWidth="1"/>
    <col min="5117" max="5117" width="5.1796875" style="11" customWidth="1"/>
    <col min="5118" max="5118" width="17.1796875" style="11" customWidth="1"/>
    <col min="5119" max="5119" width="4.453125" style="11" customWidth="1"/>
    <col min="5120" max="5120" width="13.453125" style="11"/>
    <col min="5121" max="5121" width="20" style="11" customWidth="1"/>
    <col min="5122" max="5124" width="13.453125" style="11" customWidth="1"/>
    <col min="5125" max="5125" width="13.54296875" style="11" customWidth="1"/>
    <col min="5126" max="5126" width="15.1796875" style="11" customWidth="1"/>
    <col min="5127" max="5127" width="15.453125" style="11" customWidth="1"/>
    <col min="5128" max="5372" width="9.1796875" style="11" customWidth="1"/>
    <col min="5373" max="5373" width="5.1796875" style="11" customWidth="1"/>
    <col min="5374" max="5374" width="17.1796875" style="11" customWidth="1"/>
    <col min="5375" max="5375" width="4.453125" style="11" customWidth="1"/>
    <col min="5376" max="5376" width="13.453125" style="11"/>
    <col min="5377" max="5377" width="20" style="11" customWidth="1"/>
    <col min="5378" max="5380" width="13.453125" style="11" customWidth="1"/>
    <col min="5381" max="5381" width="13.54296875" style="11" customWidth="1"/>
    <col min="5382" max="5382" width="15.1796875" style="11" customWidth="1"/>
    <col min="5383" max="5383" width="15.453125" style="11" customWidth="1"/>
    <col min="5384" max="5628" width="9.1796875" style="11" customWidth="1"/>
    <col min="5629" max="5629" width="5.1796875" style="11" customWidth="1"/>
    <col min="5630" max="5630" width="17.1796875" style="11" customWidth="1"/>
    <col min="5631" max="5631" width="4.453125" style="11" customWidth="1"/>
    <col min="5632" max="5632" width="13.453125" style="11"/>
    <col min="5633" max="5633" width="20" style="11" customWidth="1"/>
    <col min="5634" max="5636" width="13.453125" style="11" customWidth="1"/>
    <col min="5637" max="5637" width="13.54296875" style="11" customWidth="1"/>
    <col min="5638" max="5638" width="15.1796875" style="11" customWidth="1"/>
    <col min="5639" max="5639" width="15.453125" style="11" customWidth="1"/>
    <col min="5640" max="5884" width="9.1796875" style="11" customWidth="1"/>
    <col min="5885" max="5885" width="5.1796875" style="11" customWidth="1"/>
    <col min="5886" max="5886" width="17.1796875" style="11" customWidth="1"/>
    <col min="5887" max="5887" width="4.453125" style="11" customWidth="1"/>
    <col min="5888" max="5888" width="13.453125" style="11"/>
    <col min="5889" max="5889" width="20" style="11" customWidth="1"/>
    <col min="5890" max="5892" width="13.453125" style="11" customWidth="1"/>
    <col min="5893" max="5893" width="13.54296875" style="11" customWidth="1"/>
    <col min="5894" max="5894" width="15.1796875" style="11" customWidth="1"/>
    <col min="5895" max="5895" width="15.453125" style="11" customWidth="1"/>
    <col min="5896" max="6140" width="9.1796875" style="11" customWidth="1"/>
    <col min="6141" max="6141" width="5.1796875" style="11" customWidth="1"/>
    <col min="6142" max="6142" width="17.1796875" style="11" customWidth="1"/>
    <col min="6143" max="6143" width="4.453125" style="11" customWidth="1"/>
    <col min="6144" max="6144" width="13.453125" style="11"/>
    <col min="6145" max="6145" width="20" style="11" customWidth="1"/>
    <col min="6146" max="6148" width="13.453125" style="11" customWidth="1"/>
    <col min="6149" max="6149" width="13.54296875" style="11" customWidth="1"/>
    <col min="6150" max="6150" width="15.1796875" style="11" customWidth="1"/>
    <col min="6151" max="6151" width="15.453125" style="11" customWidth="1"/>
    <col min="6152" max="6396" width="9.1796875" style="11" customWidth="1"/>
    <col min="6397" max="6397" width="5.1796875" style="11" customWidth="1"/>
    <col min="6398" max="6398" width="17.1796875" style="11" customWidth="1"/>
    <col min="6399" max="6399" width="4.453125" style="11" customWidth="1"/>
    <col min="6400" max="6400" width="13.453125" style="11"/>
    <col min="6401" max="6401" width="20" style="11" customWidth="1"/>
    <col min="6402" max="6404" width="13.453125" style="11" customWidth="1"/>
    <col min="6405" max="6405" width="13.54296875" style="11" customWidth="1"/>
    <col min="6406" max="6406" width="15.1796875" style="11" customWidth="1"/>
    <col min="6407" max="6407" width="15.453125" style="11" customWidth="1"/>
    <col min="6408" max="6652" width="9.1796875" style="11" customWidth="1"/>
    <col min="6653" max="6653" width="5.1796875" style="11" customWidth="1"/>
    <col min="6654" max="6654" width="17.1796875" style="11" customWidth="1"/>
    <col min="6655" max="6655" width="4.453125" style="11" customWidth="1"/>
    <col min="6656" max="6656" width="13.453125" style="11"/>
    <col min="6657" max="6657" width="20" style="11" customWidth="1"/>
    <col min="6658" max="6660" width="13.453125" style="11" customWidth="1"/>
    <col min="6661" max="6661" width="13.54296875" style="11" customWidth="1"/>
    <col min="6662" max="6662" width="15.1796875" style="11" customWidth="1"/>
    <col min="6663" max="6663" width="15.453125" style="11" customWidth="1"/>
    <col min="6664" max="6908" width="9.1796875" style="11" customWidth="1"/>
    <col min="6909" max="6909" width="5.1796875" style="11" customWidth="1"/>
    <col min="6910" max="6910" width="17.1796875" style="11" customWidth="1"/>
    <col min="6911" max="6911" width="4.453125" style="11" customWidth="1"/>
    <col min="6912" max="6912" width="13.453125" style="11"/>
    <col min="6913" max="6913" width="20" style="11" customWidth="1"/>
    <col min="6914" max="6916" width="13.453125" style="11" customWidth="1"/>
    <col min="6917" max="6917" width="13.54296875" style="11" customWidth="1"/>
    <col min="6918" max="6918" width="15.1796875" style="11" customWidth="1"/>
    <col min="6919" max="6919" width="15.453125" style="11" customWidth="1"/>
    <col min="6920" max="7164" width="9.1796875" style="11" customWidth="1"/>
    <col min="7165" max="7165" width="5.1796875" style="11" customWidth="1"/>
    <col min="7166" max="7166" width="17.1796875" style="11" customWidth="1"/>
    <col min="7167" max="7167" width="4.453125" style="11" customWidth="1"/>
    <col min="7168" max="7168" width="13.453125" style="11"/>
    <col min="7169" max="7169" width="20" style="11" customWidth="1"/>
    <col min="7170" max="7172" width="13.453125" style="11" customWidth="1"/>
    <col min="7173" max="7173" width="13.54296875" style="11" customWidth="1"/>
    <col min="7174" max="7174" width="15.1796875" style="11" customWidth="1"/>
    <col min="7175" max="7175" width="15.453125" style="11" customWidth="1"/>
    <col min="7176" max="7420" width="9.1796875" style="11" customWidth="1"/>
    <col min="7421" max="7421" width="5.1796875" style="11" customWidth="1"/>
    <col min="7422" max="7422" width="17.1796875" style="11" customWidth="1"/>
    <col min="7423" max="7423" width="4.453125" style="11" customWidth="1"/>
    <col min="7424" max="7424" width="13.453125" style="11"/>
    <col min="7425" max="7425" width="20" style="11" customWidth="1"/>
    <col min="7426" max="7428" width="13.453125" style="11" customWidth="1"/>
    <col min="7429" max="7429" width="13.54296875" style="11" customWidth="1"/>
    <col min="7430" max="7430" width="15.1796875" style="11" customWidth="1"/>
    <col min="7431" max="7431" width="15.453125" style="11" customWidth="1"/>
    <col min="7432" max="7676" width="9.1796875" style="11" customWidth="1"/>
    <col min="7677" max="7677" width="5.1796875" style="11" customWidth="1"/>
    <col min="7678" max="7678" width="17.1796875" style="11" customWidth="1"/>
    <col min="7679" max="7679" width="4.453125" style="11" customWidth="1"/>
    <col min="7680" max="7680" width="13.453125" style="11"/>
    <col min="7681" max="7681" width="20" style="11" customWidth="1"/>
    <col min="7682" max="7684" width="13.453125" style="11" customWidth="1"/>
    <col min="7685" max="7685" width="13.54296875" style="11" customWidth="1"/>
    <col min="7686" max="7686" width="15.1796875" style="11" customWidth="1"/>
    <col min="7687" max="7687" width="15.453125" style="11" customWidth="1"/>
    <col min="7688" max="7932" width="9.1796875" style="11" customWidth="1"/>
    <col min="7933" max="7933" width="5.1796875" style="11" customWidth="1"/>
    <col min="7934" max="7934" width="17.1796875" style="11" customWidth="1"/>
    <col min="7935" max="7935" width="4.453125" style="11" customWidth="1"/>
    <col min="7936" max="7936" width="13.453125" style="11"/>
    <col min="7937" max="7937" width="20" style="11" customWidth="1"/>
    <col min="7938" max="7940" width="13.453125" style="11" customWidth="1"/>
    <col min="7941" max="7941" width="13.54296875" style="11" customWidth="1"/>
    <col min="7942" max="7942" width="15.1796875" style="11" customWidth="1"/>
    <col min="7943" max="7943" width="15.453125" style="11" customWidth="1"/>
    <col min="7944" max="8188" width="9.1796875" style="11" customWidth="1"/>
    <col min="8189" max="8189" width="5.1796875" style="11" customWidth="1"/>
    <col min="8190" max="8190" width="17.1796875" style="11" customWidth="1"/>
    <col min="8191" max="8191" width="4.453125" style="11" customWidth="1"/>
    <col min="8192" max="8192" width="13.453125" style="11"/>
    <col min="8193" max="8193" width="20" style="11" customWidth="1"/>
    <col min="8194" max="8196" width="13.453125" style="11" customWidth="1"/>
    <col min="8197" max="8197" width="13.54296875" style="11" customWidth="1"/>
    <col min="8198" max="8198" width="15.1796875" style="11" customWidth="1"/>
    <col min="8199" max="8199" width="15.453125" style="11" customWidth="1"/>
    <col min="8200" max="8444" width="9.1796875" style="11" customWidth="1"/>
    <col min="8445" max="8445" width="5.1796875" style="11" customWidth="1"/>
    <col min="8446" max="8446" width="17.1796875" style="11" customWidth="1"/>
    <col min="8447" max="8447" width="4.453125" style="11" customWidth="1"/>
    <col min="8448" max="8448" width="13.453125" style="11"/>
    <col min="8449" max="8449" width="20" style="11" customWidth="1"/>
    <col min="8450" max="8452" width="13.453125" style="11" customWidth="1"/>
    <col min="8453" max="8453" width="13.54296875" style="11" customWidth="1"/>
    <col min="8454" max="8454" width="15.1796875" style="11" customWidth="1"/>
    <col min="8455" max="8455" width="15.453125" style="11" customWidth="1"/>
    <col min="8456" max="8700" width="9.1796875" style="11" customWidth="1"/>
    <col min="8701" max="8701" width="5.1796875" style="11" customWidth="1"/>
    <col min="8702" max="8702" width="17.1796875" style="11" customWidth="1"/>
    <col min="8703" max="8703" width="4.453125" style="11" customWidth="1"/>
    <col min="8704" max="8704" width="13.453125" style="11"/>
    <col min="8705" max="8705" width="20" style="11" customWidth="1"/>
    <col min="8706" max="8708" width="13.453125" style="11" customWidth="1"/>
    <col min="8709" max="8709" width="13.54296875" style="11" customWidth="1"/>
    <col min="8710" max="8710" width="15.1796875" style="11" customWidth="1"/>
    <col min="8711" max="8711" width="15.453125" style="11" customWidth="1"/>
    <col min="8712" max="8956" width="9.1796875" style="11" customWidth="1"/>
    <col min="8957" max="8957" width="5.1796875" style="11" customWidth="1"/>
    <col min="8958" max="8958" width="17.1796875" style="11" customWidth="1"/>
    <col min="8959" max="8959" width="4.453125" style="11" customWidth="1"/>
    <col min="8960" max="8960" width="13.453125" style="11"/>
    <col min="8961" max="8961" width="20" style="11" customWidth="1"/>
    <col min="8962" max="8964" width="13.453125" style="11" customWidth="1"/>
    <col min="8965" max="8965" width="13.54296875" style="11" customWidth="1"/>
    <col min="8966" max="8966" width="15.1796875" style="11" customWidth="1"/>
    <col min="8967" max="8967" width="15.453125" style="11" customWidth="1"/>
    <col min="8968" max="9212" width="9.1796875" style="11" customWidth="1"/>
    <col min="9213" max="9213" width="5.1796875" style="11" customWidth="1"/>
    <col min="9214" max="9214" width="17.1796875" style="11" customWidth="1"/>
    <col min="9215" max="9215" width="4.453125" style="11" customWidth="1"/>
    <col min="9216" max="9216" width="13.453125" style="11"/>
    <col min="9217" max="9217" width="20" style="11" customWidth="1"/>
    <col min="9218" max="9220" width="13.453125" style="11" customWidth="1"/>
    <col min="9221" max="9221" width="13.54296875" style="11" customWidth="1"/>
    <col min="9222" max="9222" width="15.1796875" style="11" customWidth="1"/>
    <col min="9223" max="9223" width="15.453125" style="11" customWidth="1"/>
    <col min="9224" max="9468" width="9.1796875" style="11" customWidth="1"/>
    <col min="9469" max="9469" width="5.1796875" style="11" customWidth="1"/>
    <col min="9470" max="9470" width="17.1796875" style="11" customWidth="1"/>
    <col min="9471" max="9471" width="4.453125" style="11" customWidth="1"/>
    <col min="9472" max="9472" width="13.453125" style="11"/>
    <col min="9473" max="9473" width="20" style="11" customWidth="1"/>
    <col min="9474" max="9476" width="13.453125" style="11" customWidth="1"/>
    <col min="9477" max="9477" width="13.54296875" style="11" customWidth="1"/>
    <col min="9478" max="9478" width="15.1796875" style="11" customWidth="1"/>
    <col min="9479" max="9479" width="15.453125" style="11" customWidth="1"/>
    <col min="9480" max="9724" width="9.1796875" style="11" customWidth="1"/>
    <col min="9725" max="9725" width="5.1796875" style="11" customWidth="1"/>
    <col min="9726" max="9726" width="17.1796875" style="11" customWidth="1"/>
    <col min="9727" max="9727" width="4.453125" style="11" customWidth="1"/>
    <col min="9728" max="9728" width="13.453125" style="11"/>
    <col min="9729" max="9729" width="20" style="11" customWidth="1"/>
    <col min="9730" max="9732" width="13.453125" style="11" customWidth="1"/>
    <col min="9733" max="9733" width="13.54296875" style="11" customWidth="1"/>
    <col min="9734" max="9734" width="15.1796875" style="11" customWidth="1"/>
    <col min="9735" max="9735" width="15.453125" style="11" customWidth="1"/>
    <col min="9736" max="9980" width="9.1796875" style="11" customWidth="1"/>
    <col min="9981" max="9981" width="5.1796875" style="11" customWidth="1"/>
    <col min="9982" max="9982" width="17.1796875" style="11" customWidth="1"/>
    <col min="9983" max="9983" width="4.453125" style="11" customWidth="1"/>
    <col min="9984" max="9984" width="13.453125" style="11"/>
    <col min="9985" max="9985" width="20" style="11" customWidth="1"/>
    <col min="9986" max="9988" width="13.453125" style="11" customWidth="1"/>
    <col min="9989" max="9989" width="13.54296875" style="11" customWidth="1"/>
    <col min="9990" max="9990" width="15.1796875" style="11" customWidth="1"/>
    <col min="9991" max="9991" width="15.453125" style="11" customWidth="1"/>
    <col min="9992" max="10236" width="9.1796875" style="11" customWidth="1"/>
    <col min="10237" max="10237" width="5.1796875" style="11" customWidth="1"/>
    <col min="10238" max="10238" width="17.1796875" style="11" customWidth="1"/>
    <col min="10239" max="10239" width="4.453125" style="11" customWidth="1"/>
    <col min="10240" max="10240" width="13.453125" style="11"/>
    <col min="10241" max="10241" width="20" style="11" customWidth="1"/>
    <col min="10242" max="10244" width="13.453125" style="11" customWidth="1"/>
    <col min="10245" max="10245" width="13.54296875" style="11" customWidth="1"/>
    <col min="10246" max="10246" width="15.1796875" style="11" customWidth="1"/>
    <col min="10247" max="10247" width="15.453125" style="11" customWidth="1"/>
    <col min="10248" max="10492" width="9.1796875" style="11" customWidth="1"/>
    <col min="10493" max="10493" width="5.1796875" style="11" customWidth="1"/>
    <col min="10494" max="10494" width="17.1796875" style="11" customWidth="1"/>
    <col min="10495" max="10495" width="4.453125" style="11" customWidth="1"/>
    <col min="10496" max="10496" width="13.453125" style="11"/>
    <col min="10497" max="10497" width="20" style="11" customWidth="1"/>
    <col min="10498" max="10500" width="13.453125" style="11" customWidth="1"/>
    <col min="10501" max="10501" width="13.54296875" style="11" customWidth="1"/>
    <col min="10502" max="10502" width="15.1796875" style="11" customWidth="1"/>
    <col min="10503" max="10503" width="15.453125" style="11" customWidth="1"/>
    <col min="10504" max="10748" width="9.1796875" style="11" customWidth="1"/>
    <col min="10749" max="10749" width="5.1796875" style="11" customWidth="1"/>
    <col min="10750" max="10750" width="17.1796875" style="11" customWidth="1"/>
    <col min="10751" max="10751" width="4.453125" style="11" customWidth="1"/>
    <col min="10752" max="10752" width="13.453125" style="11"/>
    <col min="10753" max="10753" width="20" style="11" customWidth="1"/>
    <col min="10754" max="10756" width="13.453125" style="11" customWidth="1"/>
    <col min="10757" max="10757" width="13.54296875" style="11" customWidth="1"/>
    <col min="10758" max="10758" width="15.1796875" style="11" customWidth="1"/>
    <col min="10759" max="10759" width="15.453125" style="11" customWidth="1"/>
    <col min="10760" max="11004" width="9.1796875" style="11" customWidth="1"/>
    <col min="11005" max="11005" width="5.1796875" style="11" customWidth="1"/>
    <col min="11006" max="11006" width="17.1796875" style="11" customWidth="1"/>
    <col min="11007" max="11007" width="4.453125" style="11" customWidth="1"/>
    <col min="11008" max="11008" width="13.453125" style="11"/>
    <col min="11009" max="11009" width="20" style="11" customWidth="1"/>
    <col min="11010" max="11012" width="13.453125" style="11" customWidth="1"/>
    <col min="11013" max="11013" width="13.54296875" style="11" customWidth="1"/>
    <col min="11014" max="11014" width="15.1796875" style="11" customWidth="1"/>
    <col min="11015" max="11015" width="15.453125" style="11" customWidth="1"/>
    <col min="11016" max="11260" width="9.1796875" style="11" customWidth="1"/>
    <col min="11261" max="11261" width="5.1796875" style="11" customWidth="1"/>
    <col min="11262" max="11262" width="17.1796875" style="11" customWidth="1"/>
    <col min="11263" max="11263" width="4.453125" style="11" customWidth="1"/>
    <col min="11264" max="11264" width="13.453125" style="11"/>
    <col min="11265" max="11265" width="20" style="11" customWidth="1"/>
    <col min="11266" max="11268" width="13.453125" style="11" customWidth="1"/>
    <col min="11269" max="11269" width="13.54296875" style="11" customWidth="1"/>
    <col min="11270" max="11270" width="15.1796875" style="11" customWidth="1"/>
    <col min="11271" max="11271" width="15.453125" style="11" customWidth="1"/>
    <col min="11272" max="11516" width="9.1796875" style="11" customWidth="1"/>
    <col min="11517" max="11517" width="5.1796875" style="11" customWidth="1"/>
    <col min="11518" max="11518" width="17.1796875" style="11" customWidth="1"/>
    <col min="11519" max="11519" width="4.453125" style="11" customWidth="1"/>
    <col min="11520" max="11520" width="13.453125" style="11"/>
    <col min="11521" max="11521" width="20" style="11" customWidth="1"/>
    <col min="11522" max="11524" width="13.453125" style="11" customWidth="1"/>
    <col min="11525" max="11525" width="13.54296875" style="11" customWidth="1"/>
    <col min="11526" max="11526" width="15.1796875" style="11" customWidth="1"/>
    <col min="11527" max="11527" width="15.453125" style="11" customWidth="1"/>
    <col min="11528" max="11772" width="9.1796875" style="11" customWidth="1"/>
    <col min="11773" max="11773" width="5.1796875" style="11" customWidth="1"/>
    <col min="11774" max="11774" width="17.1796875" style="11" customWidth="1"/>
    <col min="11775" max="11775" width="4.453125" style="11" customWidth="1"/>
    <col min="11776" max="11776" width="13.453125" style="11"/>
    <col min="11777" max="11777" width="20" style="11" customWidth="1"/>
    <col min="11778" max="11780" width="13.453125" style="11" customWidth="1"/>
    <col min="11781" max="11781" width="13.54296875" style="11" customWidth="1"/>
    <col min="11782" max="11782" width="15.1796875" style="11" customWidth="1"/>
    <col min="11783" max="11783" width="15.453125" style="11" customWidth="1"/>
    <col min="11784" max="12028" width="9.1796875" style="11" customWidth="1"/>
    <col min="12029" max="12029" width="5.1796875" style="11" customWidth="1"/>
    <col min="12030" max="12030" width="17.1796875" style="11" customWidth="1"/>
    <col min="12031" max="12031" width="4.453125" style="11" customWidth="1"/>
    <col min="12032" max="12032" width="13.453125" style="11"/>
    <col min="12033" max="12033" width="20" style="11" customWidth="1"/>
    <col min="12034" max="12036" width="13.453125" style="11" customWidth="1"/>
    <col min="12037" max="12037" width="13.54296875" style="11" customWidth="1"/>
    <col min="12038" max="12038" width="15.1796875" style="11" customWidth="1"/>
    <col min="12039" max="12039" width="15.453125" style="11" customWidth="1"/>
    <col min="12040" max="12284" width="9.1796875" style="11" customWidth="1"/>
    <col min="12285" max="12285" width="5.1796875" style="11" customWidth="1"/>
    <col min="12286" max="12286" width="17.1796875" style="11" customWidth="1"/>
    <col min="12287" max="12287" width="4.453125" style="11" customWidth="1"/>
    <col min="12288" max="12288" width="13.453125" style="11"/>
    <col min="12289" max="12289" width="20" style="11" customWidth="1"/>
    <col min="12290" max="12292" width="13.453125" style="11" customWidth="1"/>
    <col min="12293" max="12293" width="13.54296875" style="11" customWidth="1"/>
    <col min="12294" max="12294" width="15.1796875" style="11" customWidth="1"/>
    <col min="12295" max="12295" width="15.453125" style="11" customWidth="1"/>
    <col min="12296" max="12540" width="9.1796875" style="11" customWidth="1"/>
    <col min="12541" max="12541" width="5.1796875" style="11" customWidth="1"/>
    <col min="12542" max="12542" width="17.1796875" style="11" customWidth="1"/>
    <col min="12543" max="12543" width="4.453125" style="11" customWidth="1"/>
    <col min="12544" max="12544" width="13.453125" style="11"/>
    <col min="12545" max="12545" width="20" style="11" customWidth="1"/>
    <col min="12546" max="12548" width="13.453125" style="11" customWidth="1"/>
    <col min="12549" max="12549" width="13.54296875" style="11" customWidth="1"/>
    <col min="12550" max="12550" width="15.1796875" style="11" customWidth="1"/>
    <col min="12551" max="12551" width="15.453125" style="11" customWidth="1"/>
    <col min="12552" max="12796" width="9.1796875" style="11" customWidth="1"/>
    <col min="12797" max="12797" width="5.1796875" style="11" customWidth="1"/>
    <col min="12798" max="12798" width="17.1796875" style="11" customWidth="1"/>
    <col min="12799" max="12799" width="4.453125" style="11" customWidth="1"/>
    <col min="12800" max="12800" width="13.453125" style="11"/>
    <col min="12801" max="12801" width="20" style="11" customWidth="1"/>
    <col min="12802" max="12804" width="13.453125" style="11" customWidth="1"/>
    <col min="12805" max="12805" width="13.54296875" style="11" customWidth="1"/>
    <col min="12806" max="12806" width="15.1796875" style="11" customWidth="1"/>
    <col min="12807" max="12807" width="15.453125" style="11" customWidth="1"/>
    <col min="12808" max="13052" width="9.1796875" style="11" customWidth="1"/>
    <col min="13053" max="13053" width="5.1796875" style="11" customWidth="1"/>
    <col min="13054" max="13054" width="17.1796875" style="11" customWidth="1"/>
    <col min="13055" max="13055" width="4.453125" style="11" customWidth="1"/>
    <col min="13056" max="13056" width="13.453125" style="11"/>
    <col min="13057" max="13057" width="20" style="11" customWidth="1"/>
    <col min="13058" max="13060" width="13.453125" style="11" customWidth="1"/>
    <col min="13061" max="13061" width="13.54296875" style="11" customWidth="1"/>
    <col min="13062" max="13062" width="15.1796875" style="11" customWidth="1"/>
    <col min="13063" max="13063" width="15.453125" style="11" customWidth="1"/>
    <col min="13064" max="13308" width="9.1796875" style="11" customWidth="1"/>
    <col min="13309" max="13309" width="5.1796875" style="11" customWidth="1"/>
    <col min="13310" max="13310" width="17.1796875" style="11" customWidth="1"/>
    <col min="13311" max="13311" width="4.453125" style="11" customWidth="1"/>
    <col min="13312" max="13312" width="13.453125" style="11"/>
    <col min="13313" max="13313" width="20" style="11" customWidth="1"/>
    <col min="13314" max="13316" width="13.453125" style="11" customWidth="1"/>
    <col min="13317" max="13317" width="13.54296875" style="11" customWidth="1"/>
    <col min="13318" max="13318" width="15.1796875" style="11" customWidth="1"/>
    <col min="13319" max="13319" width="15.453125" style="11" customWidth="1"/>
    <col min="13320" max="13564" width="9.1796875" style="11" customWidth="1"/>
    <col min="13565" max="13565" width="5.1796875" style="11" customWidth="1"/>
    <col min="13566" max="13566" width="17.1796875" style="11" customWidth="1"/>
    <col min="13567" max="13567" width="4.453125" style="11" customWidth="1"/>
    <col min="13568" max="13568" width="13.453125" style="11"/>
    <col min="13569" max="13569" width="20" style="11" customWidth="1"/>
    <col min="13570" max="13572" width="13.453125" style="11" customWidth="1"/>
    <col min="13573" max="13573" width="13.54296875" style="11" customWidth="1"/>
    <col min="13574" max="13574" width="15.1796875" style="11" customWidth="1"/>
    <col min="13575" max="13575" width="15.453125" style="11" customWidth="1"/>
    <col min="13576" max="13820" width="9.1796875" style="11" customWidth="1"/>
    <col min="13821" max="13821" width="5.1796875" style="11" customWidth="1"/>
    <col min="13822" max="13822" width="17.1796875" style="11" customWidth="1"/>
    <col min="13823" max="13823" width="4.453125" style="11" customWidth="1"/>
    <col min="13824" max="13824" width="13.453125" style="11"/>
    <col min="13825" max="13825" width="20" style="11" customWidth="1"/>
    <col min="13826" max="13828" width="13.453125" style="11" customWidth="1"/>
    <col min="13829" max="13829" width="13.54296875" style="11" customWidth="1"/>
    <col min="13830" max="13830" width="15.1796875" style="11" customWidth="1"/>
    <col min="13831" max="13831" width="15.453125" style="11" customWidth="1"/>
    <col min="13832" max="14076" width="9.1796875" style="11" customWidth="1"/>
    <col min="14077" max="14077" width="5.1796875" style="11" customWidth="1"/>
    <col min="14078" max="14078" width="17.1796875" style="11" customWidth="1"/>
    <col min="14079" max="14079" width="4.453125" style="11" customWidth="1"/>
    <col min="14080" max="14080" width="13.453125" style="11"/>
    <col min="14081" max="14081" width="20" style="11" customWidth="1"/>
    <col min="14082" max="14084" width="13.453125" style="11" customWidth="1"/>
    <col min="14085" max="14085" width="13.54296875" style="11" customWidth="1"/>
    <col min="14086" max="14086" width="15.1796875" style="11" customWidth="1"/>
    <col min="14087" max="14087" width="15.453125" style="11" customWidth="1"/>
    <col min="14088" max="14332" width="9.1796875" style="11" customWidth="1"/>
    <col min="14333" max="14333" width="5.1796875" style="11" customWidth="1"/>
    <col min="14334" max="14334" width="17.1796875" style="11" customWidth="1"/>
    <col min="14335" max="14335" width="4.453125" style="11" customWidth="1"/>
    <col min="14336" max="14336" width="13.453125" style="11"/>
    <col min="14337" max="14337" width="20" style="11" customWidth="1"/>
    <col min="14338" max="14340" width="13.453125" style="11" customWidth="1"/>
    <col min="14341" max="14341" width="13.54296875" style="11" customWidth="1"/>
    <col min="14342" max="14342" width="15.1796875" style="11" customWidth="1"/>
    <col min="14343" max="14343" width="15.453125" style="11" customWidth="1"/>
    <col min="14344" max="14588" width="9.1796875" style="11" customWidth="1"/>
    <col min="14589" max="14589" width="5.1796875" style="11" customWidth="1"/>
    <col min="14590" max="14590" width="17.1796875" style="11" customWidth="1"/>
    <col min="14591" max="14591" width="4.453125" style="11" customWidth="1"/>
    <col min="14592" max="14592" width="13.453125" style="11"/>
    <col min="14593" max="14593" width="20" style="11" customWidth="1"/>
    <col min="14594" max="14596" width="13.453125" style="11" customWidth="1"/>
    <col min="14597" max="14597" width="13.54296875" style="11" customWidth="1"/>
    <col min="14598" max="14598" width="15.1796875" style="11" customWidth="1"/>
    <col min="14599" max="14599" width="15.453125" style="11" customWidth="1"/>
    <col min="14600" max="14844" width="9.1796875" style="11" customWidth="1"/>
    <col min="14845" max="14845" width="5.1796875" style="11" customWidth="1"/>
    <col min="14846" max="14846" width="17.1796875" style="11" customWidth="1"/>
    <col min="14847" max="14847" width="4.453125" style="11" customWidth="1"/>
    <col min="14848" max="14848" width="13.453125" style="11"/>
    <col min="14849" max="14849" width="20" style="11" customWidth="1"/>
    <col min="14850" max="14852" width="13.453125" style="11" customWidth="1"/>
    <col min="14853" max="14853" width="13.54296875" style="11" customWidth="1"/>
    <col min="14854" max="14854" width="15.1796875" style="11" customWidth="1"/>
    <col min="14855" max="14855" width="15.453125" style="11" customWidth="1"/>
    <col min="14856" max="15100" width="9.1796875" style="11" customWidth="1"/>
    <col min="15101" max="15101" width="5.1796875" style="11" customWidth="1"/>
    <col min="15102" max="15102" width="17.1796875" style="11" customWidth="1"/>
    <col min="15103" max="15103" width="4.453125" style="11" customWidth="1"/>
    <col min="15104" max="15104" width="13.453125" style="11"/>
    <col min="15105" max="15105" width="20" style="11" customWidth="1"/>
    <col min="15106" max="15108" width="13.453125" style="11" customWidth="1"/>
    <col min="15109" max="15109" width="13.54296875" style="11" customWidth="1"/>
    <col min="15110" max="15110" width="15.1796875" style="11" customWidth="1"/>
    <col min="15111" max="15111" width="15.453125" style="11" customWidth="1"/>
    <col min="15112" max="15356" width="9.1796875" style="11" customWidth="1"/>
    <col min="15357" max="15357" width="5.1796875" style="11" customWidth="1"/>
    <col min="15358" max="15358" width="17.1796875" style="11" customWidth="1"/>
    <col min="15359" max="15359" width="4.453125" style="11" customWidth="1"/>
    <col min="15360" max="15360" width="13.453125" style="11"/>
    <col min="15361" max="15361" width="20" style="11" customWidth="1"/>
    <col min="15362" max="15364" width="13.453125" style="11" customWidth="1"/>
    <col min="15365" max="15365" width="13.54296875" style="11" customWidth="1"/>
    <col min="15366" max="15366" width="15.1796875" style="11" customWidth="1"/>
    <col min="15367" max="15367" width="15.453125" style="11" customWidth="1"/>
    <col min="15368" max="15612" width="9.1796875" style="11" customWidth="1"/>
    <col min="15613" max="15613" width="5.1796875" style="11" customWidth="1"/>
    <col min="15614" max="15614" width="17.1796875" style="11" customWidth="1"/>
    <col min="15615" max="15615" width="4.453125" style="11" customWidth="1"/>
    <col min="15616" max="15616" width="13.453125" style="11"/>
    <col min="15617" max="15617" width="20" style="11" customWidth="1"/>
    <col min="15618" max="15620" width="13.453125" style="11" customWidth="1"/>
    <col min="15621" max="15621" width="13.54296875" style="11" customWidth="1"/>
    <col min="15622" max="15622" width="15.1796875" style="11" customWidth="1"/>
    <col min="15623" max="15623" width="15.453125" style="11" customWidth="1"/>
    <col min="15624" max="15868" width="9.1796875" style="11" customWidth="1"/>
    <col min="15869" max="15869" width="5.1796875" style="11" customWidth="1"/>
    <col min="15870" max="15870" width="17.1796875" style="11" customWidth="1"/>
    <col min="15871" max="15871" width="4.453125" style="11" customWidth="1"/>
    <col min="15872" max="15872" width="13.453125" style="11"/>
    <col min="15873" max="15873" width="20" style="11" customWidth="1"/>
    <col min="15874" max="15876" width="13.453125" style="11" customWidth="1"/>
    <col min="15877" max="15877" width="13.54296875" style="11" customWidth="1"/>
    <col min="15878" max="15878" width="15.1796875" style="11" customWidth="1"/>
    <col min="15879" max="15879" width="15.453125" style="11" customWidth="1"/>
    <col min="15880" max="16124" width="9.1796875" style="11" customWidth="1"/>
    <col min="16125" max="16125" width="5.1796875" style="11" customWidth="1"/>
    <col min="16126" max="16126" width="17.1796875" style="11" customWidth="1"/>
    <col min="16127" max="16127" width="4.453125" style="11" customWidth="1"/>
    <col min="16128" max="16128" width="13.453125" style="11"/>
    <col min="16129" max="16129" width="20" style="11" customWidth="1"/>
    <col min="16130" max="16132" width="13.453125" style="11" customWidth="1"/>
    <col min="16133" max="16133" width="13.54296875" style="11" customWidth="1"/>
    <col min="16134" max="16134" width="15.1796875" style="11" customWidth="1"/>
    <col min="16135" max="16135" width="15.453125" style="11" customWidth="1"/>
    <col min="16136" max="16380" width="9.1796875" style="11" customWidth="1"/>
    <col min="16381" max="16381" width="5.1796875" style="11" customWidth="1"/>
    <col min="16382" max="16382" width="17.1796875" style="11" customWidth="1"/>
    <col min="16383" max="16383" width="4.453125" style="11" customWidth="1"/>
    <col min="16384" max="16384" width="13.453125" style="11"/>
  </cols>
  <sheetData>
    <row r="1" spans="1:10" ht="15.5" x14ac:dyDescent="0.35">
      <c r="A1" s="1" t="s">
        <v>86</v>
      </c>
    </row>
    <row r="2" spans="1:10" ht="15.5" x14ac:dyDescent="0.35">
      <c r="A2" s="13" t="s">
        <v>81</v>
      </c>
    </row>
    <row r="4" spans="1:10" ht="15.5" x14ac:dyDescent="0.35">
      <c r="A4" s="3" t="s">
        <v>23</v>
      </c>
      <c r="B4" s="3" t="s">
        <v>87</v>
      </c>
    </row>
    <row r="5" spans="1:10" ht="15.5" x14ac:dyDescent="0.35">
      <c r="A5" s="3" t="s">
        <v>25</v>
      </c>
      <c r="B5" s="47">
        <v>21</v>
      </c>
    </row>
    <row r="6" spans="1:10" s="17" customFormat="1" ht="29" x14ac:dyDescent="0.35">
      <c r="A6" s="14" t="s">
        <v>14</v>
      </c>
      <c r="B6" s="15" t="s">
        <v>88</v>
      </c>
      <c r="C6" s="15" t="s">
        <v>89</v>
      </c>
      <c r="D6" s="15" t="s">
        <v>90</v>
      </c>
      <c r="E6" s="15" t="s">
        <v>91</v>
      </c>
      <c r="F6" s="15" t="s">
        <v>92</v>
      </c>
      <c r="G6" s="122" t="s">
        <v>93</v>
      </c>
      <c r="H6" s="103" t="s">
        <v>107</v>
      </c>
      <c r="I6" s="164" t="s">
        <v>102</v>
      </c>
      <c r="J6" s="164"/>
    </row>
    <row r="7" spans="1:10" ht="14.5" x14ac:dyDescent="0.35">
      <c r="A7" s="55" t="s">
        <v>110</v>
      </c>
      <c r="B7" s="43">
        <f>B14+B21+B28+B35+B42</f>
        <v>84565</v>
      </c>
      <c r="C7" s="150">
        <f t="shared" ref="C7:F7" si="0">C14+C21+C28+C35+C42</f>
        <v>-1383778</v>
      </c>
      <c r="D7" s="150">
        <f t="shared" si="0"/>
        <v>442065</v>
      </c>
      <c r="E7" s="150">
        <f t="shared" si="0"/>
        <v>0</v>
      </c>
      <c r="F7" s="150">
        <f t="shared" si="0"/>
        <v>0</v>
      </c>
      <c r="G7" s="19">
        <f>SUM(B7:F7)</f>
        <v>-857148</v>
      </c>
      <c r="H7" s="104">
        <v>-1278251</v>
      </c>
      <c r="I7" s="108">
        <f>(G7-H7)/G7</f>
        <v>-0.49128388563001957</v>
      </c>
      <c r="J7" s="109">
        <f>G7-H7</f>
        <v>421103</v>
      </c>
    </row>
    <row r="8" spans="1:10" ht="14.5" x14ac:dyDescent="0.35">
      <c r="A8" s="55" t="s">
        <v>111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4.5" x14ac:dyDescent="0.35">
      <c r="A9" s="55" t="s">
        <v>112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29" x14ac:dyDescent="0.35">
      <c r="A10" s="98" t="s">
        <v>114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4.5" x14ac:dyDescent="0.35">
      <c r="A11" s="142"/>
      <c r="B11" s="22"/>
      <c r="C11" s="22"/>
      <c r="D11" s="22"/>
      <c r="E11" s="22"/>
      <c r="F11" s="22"/>
      <c r="G11" s="23"/>
    </row>
    <row r="12" spans="1:10" ht="14.5" x14ac:dyDescent="0.35">
      <c r="A12" s="142"/>
      <c r="B12" s="24"/>
      <c r="C12" s="24"/>
      <c r="D12" s="24"/>
      <c r="E12" s="24"/>
      <c r="F12" s="24"/>
      <c r="G12" s="25"/>
    </row>
    <row r="13" spans="1:10" ht="43.5" x14ac:dyDescent="0.35">
      <c r="A13" s="136" t="s">
        <v>84</v>
      </c>
      <c r="B13" s="15" t="s">
        <v>88</v>
      </c>
      <c r="C13" s="15" t="s">
        <v>89</v>
      </c>
      <c r="D13" s="15" t="s">
        <v>90</v>
      </c>
      <c r="E13" s="15" t="s">
        <v>91</v>
      </c>
      <c r="F13" s="15" t="s">
        <v>92</v>
      </c>
      <c r="G13" s="122" t="s">
        <v>93</v>
      </c>
    </row>
    <row r="14" spans="1:10" ht="14.5" x14ac:dyDescent="0.35">
      <c r="A14" s="139" t="s">
        <v>110</v>
      </c>
      <c r="B14" s="19">
        <f>0-B21</f>
        <v>0</v>
      </c>
      <c r="C14" s="140">
        <f>-1383778-C21</f>
        <v>-2597396</v>
      </c>
      <c r="D14" s="140">
        <f t="shared" ref="D14:F14" si="3">0-D21</f>
        <v>0</v>
      </c>
      <c r="E14" s="140">
        <f t="shared" si="3"/>
        <v>0</v>
      </c>
      <c r="F14" s="140">
        <f t="shared" si="3"/>
        <v>0</v>
      </c>
      <c r="G14" s="19">
        <f>SUM(B14:F14)</f>
        <v>-2597396</v>
      </c>
    </row>
    <row r="15" spans="1:10" ht="14.5" x14ac:dyDescent="0.35">
      <c r="A15" s="139" t="s">
        <v>111</v>
      </c>
      <c r="B15" s="19">
        <v>0</v>
      </c>
      <c r="C15" s="19">
        <v>0</v>
      </c>
      <c r="D15" s="19">
        <v>0</v>
      </c>
      <c r="E15" s="43">
        <v>0</v>
      </c>
      <c r="F15" s="19">
        <v>0</v>
      </c>
      <c r="G15" s="19">
        <f>SUM(B15:F15)</f>
        <v>0</v>
      </c>
    </row>
    <row r="16" spans="1:10" ht="14.5" x14ac:dyDescent="0.35">
      <c r="A16" s="139" t="s">
        <v>112</v>
      </c>
      <c r="B16" s="19">
        <v>0</v>
      </c>
      <c r="C16" s="19">
        <v>0</v>
      </c>
      <c r="D16" s="19">
        <v>0</v>
      </c>
      <c r="E16" s="43">
        <v>0</v>
      </c>
      <c r="F16" s="19">
        <v>0</v>
      </c>
      <c r="G16" s="19">
        <f>SUM(B16:F16)</f>
        <v>0</v>
      </c>
    </row>
    <row r="17" spans="1:7" ht="29" x14ac:dyDescent="0.35">
      <c r="A17" s="98" t="s">
        <v>114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4.5" x14ac:dyDescent="0.35">
      <c r="A18" s="148"/>
      <c r="B18" s="24"/>
      <c r="C18" s="24"/>
      <c r="D18" s="24"/>
      <c r="E18" s="24"/>
      <c r="F18" s="24"/>
      <c r="G18" s="25"/>
    </row>
    <row r="19" spans="1:7" ht="14.5" x14ac:dyDescent="0.35">
      <c r="A19" s="148"/>
      <c r="B19" s="26"/>
      <c r="C19" s="26"/>
      <c r="D19" s="26"/>
      <c r="E19" s="26"/>
      <c r="F19" s="26"/>
      <c r="G19" s="27"/>
    </row>
    <row r="20" spans="1:7" ht="29" x14ac:dyDescent="0.35">
      <c r="A20" s="136" t="s">
        <v>85</v>
      </c>
      <c r="B20" s="15" t="s">
        <v>88</v>
      </c>
      <c r="C20" s="15" t="s">
        <v>89</v>
      </c>
      <c r="D20" s="15" t="s">
        <v>90</v>
      </c>
      <c r="E20" s="15" t="s">
        <v>91</v>
      </c>
      <c r="F20" s="15" t="s">
        <v>92</v>
      </c>
      <c r="G20" s="122" t="s">
        <v>93</v>
      </c>
    </row>
    <row r="21" spans="1:7" ht="14.5" x14ac:dyDescent="0.35">
      <c r="A21" s="139" t="s">
        <v>110</v>
      </c>
      <c r="B21" s="19">
        <v>0</v>
      </c>
      <c r="C21" s="140">
        <v>1213618</v>
      </c>
      <c r="D21" s="140">
        <v>0</v>
      </c>
      <c r="E21" s="140">
        <v>0</v>
      </c>
      <c r="F21" s="140">
        <v>0</v>
      </c>
      <c r="G21" s="19">
        <f>SUM(B21:F21)</f>
        <v>1213618</v>
      </c>
    </row>
    <row r="22" spans="1:7" ht="14.5" x14ac:dyDescent="0.35">
      <c r="A22" s="139" t="s">
        <v>111</v>
      </c>
      <c r="B22" s="19">
        <v>0</v>
      </c>
      <c r="C22" s="140">
        <v>0</v>
      </c>
      <c r="D22" s="140">
        <v>0</v>
      </c>
      <c r="E22" s="140">
        <v>0</v>
      </c>
      <c r="F22" s="140">
        <v>0</v>
      </c>
      <c r="G22" s="19">
        <f>SUM(B22:F22)</f>
        <v>0</v>
      </c>
    </row>
    <row r="23" spans="1:7" ht="14.5" x14ac:dyDescent="0.35">
      <c r="A23" s="139" t="s">
        <v>112</v>
      </c>
      <c r="B23" s="19">
        <v>0</v>
      </c>
      <c r="C23" s="140">
        <v>0</v>
      </c>
      <c r="D23" s="140">
        <v>0</v>
      </c>
      <c r="E23" s="140">
        <v>0</v>
      </c>
      <c r="F23" s="140">
        <v>0</v>
      </c>
      <c r="G23" s="19">
        <f>SUM(B23:F23)</f>
        <v>0</v>
      </c>
    </row>
    <row r="24" spans="1:7" ht="29" x14ac:dyDescent="0.35">
      <c r="A24" s="98" t="s">
        <v>114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4.5" x14ac:dyDescent="0.35">
      <c r="A25" s="142"/>
      <c r="B25" s="26"/>
      <c r="C25" s="26"/>
      <c r="D25" s="26"/>
      <c r="E25" s="26"/>
      <c r="F25" s="26"/>
      <c r="G25" s="27"/>
    </row>
    <row r="26" spans="1:7" ht="14.5" x14ac:dyDescent="0.35">
      <c r="A26" s="142"/>
      <c r="B26" s="26"/>
      <c r="C26" s="26"/>
      <c r="D26" s="26"/>
      <c r="E26" s="26"/>
      <c r="F26" s="26"/>
      <c r="G26" s="27"/>
    </row>
    <row r="27" spans="1:7" ht="29" x14ac:dyDescent="0.35">
      <c r="A27" s="136" t="s">
        <v>5</v>
      </c>
      <c r="B27" s="15" t="s">
        <v>88</v>
      </c>
      <c r="C27" s="15" t="s">
        <v>89</v>
      </c>
      <c r="D27" s="15" t="s">
        <v>90</v>
      </c>
      <c r="E27" s="15" t="s">
        <v>91</v>
      </c>
      <c r="F27" s="15" t="s">
        <v>92</v>
      </c>
      <c r="G27" s="122" t="s">
        <v>93</v>
      </c>
    </row>
    <row r="28" spans="1:7" ht="14.5" x14ac:dyDescent="0.35">
      <c r="A28" s="139" t="s">
        <v>110</v>
      </c>
      <c r="B28" s="140">
        <v>0</v>
      </c>
      <c r="C28" s="140">
        <v>0</v>
      </c>
      <c r="D28" s="140">
        <v>88411</v>
      </c>
      <c r="E28" s="140">
        <v>0</v>
      </c>
      <c r="F28" s="140">
        <v>0</v>
      </c>
      <c r="G28" s="19">
        <f>SUM(B28:F28)</f>
        <v>88411</v>
      </c>
    </row>
    <row r="29" spans="1:7" ht="14.5" x14ac:dyDescent="0.35">
      <c r="A29" s="139" t="s">
        <v>111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9">
        <f>SUM(B29:F29)</f>
        <v>0</v>
      </c>
    </row>
    <row r="30" spans="1:7" ht="14.5" x14ac:dyDescent="0.35">
      <c r="A30" s="139" t="s">
        <v>112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9">
        <f>SUM(B30:F30)</f>
        <v>0</v>
      </c>
    </row>
    <row r="31" spans="1:7" ht="29" x14ac:dyDescent="0.35">
      <c r="A31" s="98" t="s">
        <v>114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4.5" x14ac:dyDescent="0.35">
      <c r="A32" s="142"/>
      <c r="B32" s="22"/>
      <c r="C32" s="22"/>
      <c r="D32" s="22"/>
      <c r="E32" s="22"/>
      <c r="F32" s="22"/>
      <c r="G32" s="25"/>
    </row>
    <row r="33" spans="1:7" ht="14.5" x14ac:dyDescent="0.35">
      <c r="A33" s="142"/>
      <c r="B33" s="22"/>
      <c r="C33" s="22"/>
      <c r="D33" s="22"/>
      <c r="E33" s="22"/>
      <c r="F33" s="22"/>
      <c r="G33" s="25"/>
    </row>
    <row r="34" spans="1:7" ht="29" x14ac:dyDescent="0.35">
      <c r="A34" s="136" t="s">
        <v>21</v>
      </c>
      <c r="B34" s="15" t="s">
        <v>88</v>
      </c>
      <c r="C34" s="15" t="s">
        <v>89</v>
      </c>
      <c r="D34" s="15" t="s">
        <v>90</v>
      </c>
      <c r="E34" s="15" t="s">
        <v>91</v>
      </c>
      <c r="F34" s="15" t="s">
        <v>92</v>
      </c>
      <c r="G34" s="122" t="s">
        <v>93</v>
      </c>
    </row>
    <row r="35" spans="1:7" ht="14.5" x14ac:dyDescent="0.35">
      <c r="A35" s="139" t="s">
        <v>110</v>
      </c>
      <c r="B35" s="140">
        <v>0</v>
      </c>
      <c r="C35" s="140">
        <v>0</v>
      </c>
      <c r="D35" s="140">
        <v>353654</v>
      </c>
      <c r="E35" s="140">
        <v>0</v>
      </c>
      <c r="F35" s="140">
        <v>0</v>
      </c>
      <c r="G35" s="19">
        <f>SUM(B35:F35)</f>
        <v>353654</v>
      </c>
    </row>
    <row r="36" spans="1:7" ht="14.5" x14ac:dyDescent="0.35">
      <c r="A36" s="139" t="s">
        <v>111</v>
      </c>
      <c r="B36" s="140">
        <v>0</v>
      </c>
      <c r="C36" s="140">
        <v>0</v>
      </c>
      <c r="D36" s="140">
        <v>0</v>
      </c>
      <c r="E36" s="140">
        <v>0</v>
      </c>
      <c r="F36" s="140">
        <v>0</v>
      </c>
      <c r="G36" s="19">
        <f>SUM(B36:F36)</f>
        <v>0</v>
      </c>
    </row>
    <row r="37" spans="1:7" ht="14.5" x14ac:dyDescent="0.35">
      <c r="A37" s="139" t="s">
        <v>112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9">
        <f>SUM(B37:F37)</f>
        <v>0</v>
      </c>
    </row>
    <row r="38" spans="1:7" ht="29" x14ac:dyDescent="0.35">
      <c r="A38" s="98" t="s">
        <v>114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7" ht="14.5" x14ac:dyDescent="0.35">
      <c r="A39" s="136"/>
      <c r="B39" s="22"/>
      <c r="C39" s="22"/>
      <c r="D39" s="22"/>
      <c r="E39" s="22"/>
      <c r="F39" s="22"/>
      <c r="G39" s="23"/>
    </row>
    <row r="40" spans="1:7" ht="14.5" x14ac:dyDescent="0.35">
      <c r="A40" s="136"/>
      <c r="B40" s="22"/>
      <c r="C40" s="22"/>
      <c r="D40" s="22"/>
      <c r="E40" s="22"/>
      <c r="F40" s="22"/>
      <c r="G40" s="23"/>
    </row>
    <row r="41" spans="1:7" ht="29" x14ac:dyDescent="0.35">
      <c r="A41" s="136" t="s">
        <v>22</v>
      </c>
      <c r="B41" s="15" t="s">
        <v>88</v>
      </c>
      <c r="C41" s="15" t="s">
        <v>89</v>
      </c>
      <c r="D41" s="15" t="s">
        <v>90</v>
      </c>
      <c r="E41" s="15" t="s">
        <v>91</v>
      </c>
      <c r="F41" s="15" t="s">
        <v>92</v>
      </c>
      <c r="G41" s="122" t="s">
        <v>93</v>
      </c>
    </row>
    <row r="42" spans="1:7" ht="14.5" x14ac:dyDescent="0.35">
      <c r="A42" s="139" t="s">
        <v>110</v>
      </c>
      <c r="B42" s="140">
        <v>84565</v>
      </c>
      <c r="C42" s="140">
        <v>0</v>
      </c>
      <c r="D42" s="140">
        <v>0</v>
      </c>
      <c r="E42" s="140">
        <v>0</v>
      </c>
      <c r="F42" s="140">
        <v>0</v>
      </c>
      <c r="G42" s="19">
        <f>SUM(B42:F42)</f>
        <v>84565</v>
      </c>
    </row>
    <row r="43" spans="1:7" ht="14.5" x14ac:dyDescent="0.35">
      <c r="A43" s="139" t="s">
        <v>111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9">
        <f>SUM(B43:F43)</f>
        <v>0</v>
      </c>
    </row>
    <row r="44" spans="1:7" ht="14.5" x14ac:dyDescent="0.35">
      <c r="A44" s="139" t="s">
        <v>112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9">
        <f>SUM(B44:F44)</f>
        <v>0</v>
      </c>
    </row>
    <row r="45" spans="1:7" ht="29" x14ac:dyDescent="0.35">
      <c r="A45" s="98" t="s">
        <v>114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7" ht="14.5" x14ac:dyDescent="0.3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3" orientation="landscape" cellComments="atEnd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11" sqref="B11"/>
    </sheetView>
  </sheetViews>
  <sheetFormatPr defaultRowHeight="14.5" x14ac:dyDescent="0.35"/>
  <cols>
    <col min="1" max="1" width="27.1796875" style="2" customWidth="1"/>
    <col min="2" max="2" width="24.54296875" style="2" bestFit="1" customWidth="1"/>
    <col min="3" max="3" width="24.54296875" style="2" customWidth="1"/>
    <col min="4" max="7" width="15.54296875" style="2" customWidth="1"/>
    <col min="8" max="8" width="13.453125" style="59" bestFit="1" customWidth="1"/>
    <col min="9" max="233" width="9.1796875" style="2"/>
    <col min="234" max="234" width="27.1796875" style="2" customWidth="1"/>
    <col min="235" max="235" width="24.54296875" style="2" bestFit="1" customWidth="1"/>
    <col min="236" max="246" width="15.54296875" style="2" customWidth="1"/>
    <col min="247" max="247" width="21.54296875" style="2" customWidth="1"/>
    <col min="248" max="489" width="9.1796875" style="2"/>
    <col min="490" max="490" width="27.1796875" style="2" customWidth="1"/>
    <col min="491" max="491" width="24.54296875" style="2" bestFit="1" customWidth="1"/>
    <col min="492" max="502" width="15.54296875" style="2" customWidth="1"/>
    <col min="503" max="503" width="21.54296875" style="2" customWidth="1"/>
    <col min="504" max="745" width="9.1796875" style="2"/>
    <col min="746" max="746" width="27.1796875" style="2" customWidth="1"/>
    <col min="747" max="747" width="24.54296875" style="2" bestFit="1" customWidth="1"/>
    <col min="748" max="758" width="15.54296875" style="2" customWidth="1"/>
    <col min="759" max="759" width="21.54296875" style="2" customWidth="1"/>
    <col min="760" max="1001" width="9.1796875" style="2"/>
    <col min="1002" max="1002" width="27.1796875" style="2" customWidth="1"/>
    <col min="1003" max="1003" width="24.54296875" style="2" bestFit="1" customWidth="1"/>
    <col min="1004" max="1014" width="15.54296875" style="2" customWidth="1"/>
    <col min="1015" max="1015" width="21.54296875" style="2" customWidth="1"/>
    <col min="1016" max="1257" width="9.1796875" style="2"/>
    <col min="1258" max="1258" width="27.1796875" style="2" customWidth="1"/>
    <col min="1259" max="1259" width="24.54296875" style="2" bestFit="1" customWidth="1"/>
    <col min="1260" max="1270" width="15.54296875" style="2" customWidth="1"/>
    <col min="1271" max="1271" width="21.54296875" style="2" customWidth="1"/>
    <col min="1272" max="1513" width="9.1796875" style="2"/>
    <col min="1514" max="1514" width="27.1796875" style="2" customWidth="1"/>
    <col min="1515" max="1515" width="24.54296875" style="2" bestFit="1" customWidth="1"/>
    <col min="1516" max="1526" width="15.54296875" style="2" customWidth="1"/>
    <col min="1527" max="1527" width="21.54296875" style="2" customWidth="1"/>
    <col min="1528" max="1769" width="9.1796875" style="2"/>
    <col min="1770" max="1770" width="27.1796875" style="2" customWidth="1"/>
    <col min="1771" max="1771" width="24.54296875" style="2" bestFit="1" customWidth="1"/>
    <col min="1772" max="1782" width="15.54296875" style="2" customWidth="1"/>
    <col min="1783" max="1783" width="21.54296875" style="2" customWidth="1"/>
    <col min="1784" max="2025" width="9.1796875" style="2"/>
    <col min="2026" max="2026" width="27.1796875" style="2" customWidth="1"/>
    <col min="2027" max="2027" width="24.54296875" style="2" bestFit="1" customWidth="1"/>
    <col min="2028" max="2038" width="15.54296875" style="2" customWidth="1"/>
    <col min="2039" max="2039" width="21.54296875" style="2" customWidth="1"/>
    <col min="2040" max="2281" width="9.1796875" style="2"/>
    <col min="2282" max="2282" width="27.1796875" style="2" customWidth="1"/>
    <col min="2283" max="2283" width="24.54296875" style="2" bestFit="1" customWidth="1"/>
    <col min="2284" max="2294" width="15.54296875" style="2" customWidth="1"/>
    <col min="2295" max="2295" width="21.54296875" style="2" customWidth="1"/>
    <col min="2296" max="2537" width="9.1796875" style="2"/>
    <col min="2538" max="2538" width="27.1796875" style="2" customWidth="1"/>
    <col min="2539" max="2539" width="24.54296875" style="2" bestFit="1" customWidth="1"/>
    <col min="2540" max="2550" width="15.54296875" style="2" customWidth="1"/>
    <col min="2551" max="2551" width="21.54296875" style="2" customWidth="1"/>
    <col min="2552" max="2793" width="9.1796875" style="2"/>
    <col min="2794" max="2794" width="27.1796875" style="2" customWidth="1"/>
    <col min="2795" max="2795" width="24.54296875" style="2" bestFit="1" customWidth="1"/>
    <col min="2796" max="2806" width="15.54296875" style="2" customWidth="1"/>
    <col min="2807" max="2807" width="21.54296875" style="2" customWidth="1"/>
    <col min="2808" max="3049" width="9.1796875" style="2"/>
    <col min="3050" max="3050" width="27.1796875" style="2" customWidth="1"/>
    <col min="3051" max="3051" width="24.54296875" style="2" bestFit="1" customWidth="1"/>
    <col min="3052" max="3062" width="15.54296875" style="2" customWidth="1"/>
    <col min="3063" max="3063" width="21.54296875" style="2" customWidth="1"/>
    <col min="3064" max="3305" width="9.1796875" style="2"/>
    <col min="3306" max="3306" width="27.1796875" style="2" customWidth="1"/>
    <col min="3307" max="3307" width="24.54296875" style="2" bestFit="1" customWidth="1"/>
    <col min="3308" max="3318" width="15.54296875" style="2" customWidth="1"/>
    <col min="3319" max="3319" width="21.54296875" style="2" customWidth="1"/>
    <col min="3320" max="3561" width="9.1796875" style="2"/>
    <col min="3562" max="3562" width="27.1796875" style="2" customWidth="1"/>
    <col min="3563" max="3563" width="24.54296875" style="2" bestFit="1" customWidth="1"/>
    <col min="3564" max="3574" width="15.54296875" style="2" customWidth="1"/>
    <col min="3575" max="3575" width="21.54296875" style="2" customWidth="1"/>
    <col min="3576" max="3817" width="9.1796875" style="2"/>
    <col min="3818" max="3818" width="27.1796875" style="2" customWidth="1"/>
    <col min="3819" max="3819" width="24.54296875" style="2" bestFit="1" customWidth="1"/>
    <col min="3820" max="3830" width="15.54296875" style="2" customWidth="1"/>
    <col min="3831" max="3831" width="21.54296875" style="2" customWidth="1"/>
    <col min="3832" max="4073" width="9.1796875" style="2"/>
    <col min="4074" max="4074" width="27.1796875" style="2" customWidth="1"/>
    <col min="4075" max="4075" width="24.54296875" style="2" bestFit="1" customWidth="1"/>
    <col min="4076" max="4086" width="15.54296875" style="2" customWidth="1"/>
    <col min="4087" max="4087" width="21.54296875" style="2" customWidth="1"/>
    <col min="4088" max="4329" width="9.1796875" style="2"/>
    <col min="4330" max="4330" width="27.1796875" style="2" customWidth="1"/>
    <col min="4331" max="4331" width="24.54296875" style="2" bestFit="1" customWidth="1"/>
    <col min="4332" max="4342" width="15.54296875" style="2" customWidth="1"/>
    <col min="4343" max="4343" width="21.54296875" style="2" customWidth="1"/>
    <col min="4344" max="4585" width="9.1796875" style="2"/>
    <col min="4586" max="4586" width="27.1796875" style="2" customWidth="1"/>
    <col min="4587" max="4587" width="24.54296875" style="2" bestFit="1" customWidth="1"/>
    <col min="4588" max="4598" width="15.54296875" style="2" customWidth="1"/>
    <col min="4599" max="4599" width="21.54296875" style="2" customWidth="1"/>
    <col min="4600" max="4841" width="9.1796875" style="2"/>
    <col min="4842" max="4842" width="27.1796875" style="2" customWidth="1"/>
    <col min="4843" max="4843" width="24.54296875" style="2" bestFit="1" customWidth="1"/>
    <col min="4844" max="4854" width="15.54296875" style="2" customWidth="1"/>
    <col min="4855" max="4855" width="21.54296875" style="2" customWidth="1"/>
    <col min="4856" max="5097" width="9.1796875" style="2"/>
    <col min="5098" max="5098" width="27.1796875" style="2" customWidth="1"/>
    <col min="5099" max="5099" width="24.54296875" style="2" bestFit="1" customWidth="1"/>
    <col min="5100" max="5110" width="15.54296875" style="2" customWidth="1"/>
    <col min="5111" max="5111" width="21.54296875" style="2" customWidth="1"/>
    <col min="5112" max="5353" width="9.1796875" style="2"/>
    <col min="5354" max="5354" width="27.1796875" style="2" customWidth="1"/>
    <col min="5355" max="5355" width="24.54296875" style="2" bestFit="1" customWidth="1"/>
    <col min="5356" max="5366" width="15.54296875" style="2" customWidth="1"/>
    <col min="5367" max="5367" width="21.54296875" style="2" customWidth="1"/>
    <col min="5368" max="5609" width="9.1796875" style="2"/>
    <col min="5610" max="5610" width="27.1796875" style="2" customWidth="1"/>
    <col min="5611" max="5611" width="24.54296875" style="2" bestFit="1" customWidth="1"/>
    <col min="5612" max="5622" width="15.54296875" style="2" customWidth="1"/>
    <col min="5623" max="5623" width="21.54296875" style="2" customWidth="1"/>
    <col min="5624" max="5865" width="9.1796875" style="2"/>
    <col min="5866" max="5866" width="27.1796875" style="2" customWidth="1"/>
    <col min="5867" max="5867" width="24.54296875" style="2" bestFit="1" customWidth="1"/>
    <col min="5868" max="5878" width="15.54296875" style="2" customWidth="1"/>
    <col min="5879" max="5879" width="21.54296875" style="2" customWidth="1"/>
    <col min="5880" max="6121" width="9.1796875" style="2"/>
    <col min="6122" max="6122" width="27.1796875" style="2" customWidth="1"/>
    <col min="6123" max="6123" width="24.54296875" style="2" bestFit="1" customWidth="1"/>
    <col min="6124" max="6134" width="15.54296875" style="2" customWidth="1"/>
    <col min="6135" max="6135" width="21.54296875" style="2" customWidth="1"/>
    <col min="6136" max="6377" width="9.1796875" style="2"/>
    <col min="6378" max="6378" width="27.1796875" style="2" customWidth="1"/>
    <col min="6379" max="6379" width="24.54296875" style="2" bestFit="1" customWidth="1"/>
    <col min="6380" max="6390" width="15.54296875" style="2" customWidth="1"/>
    <col min="6391" max="6391" width="21.54296875" style="2" customWidth="1"/>
    <col min="6392" max="6633" width="9.1796875" style="2"/>
    <col min="6634" max="6634" width="27.1796875" style="2" customWidth="1"/>
    <col min="6635" max="6635" width="24.54296875" style="2" bestFit="1" customWidth="1"/>
    <col min="6636" max="6646" width="15.54296875" style="2" customWidth="1"/>
    <col min="6647" max="6647" width="21.54296875" style="2" customWidth="1"/>
    <col min="6648" max="6889" width="9.1796875" style="2"/>
    <col min="6890" max="6890" width="27.1796875" style="2" customWidth="1"/>
    <col min="6891" max="6891" width="24.54296875" style="2" bestFit="1" customWidth="1"/>
    <col min="6892" max="6902" width="15.54296875" style="2" customWidth="1"/>
    <col min="6903" max="6903" width="21.54296875" style="2" customWidth="1"/>
    <col min="6904" max="7145" width="9.1796875" style="2"/>
    <col min="7146" max="7146" width="27.1796875" style="2" customWidth="1"/>
    <col min="7147" max="7147" width="24.54296875" style="2" bestFit="1" customWidth="1"/>
    <col min="7148" max="7158" width="15.54296875" style="2" customWidth="1"/>
    <col min="7159" max="7159" width="21.54296875" style="2" customWidth="1"/>
    <col min="7160" max="7401" width="9.1796875" style="2"/>
    <col min="7402" max="7402" width="27.1796875" style="2" customWidth="1"/>
    <col min="7403" max="7403" width="24.54296875" style="2" bestFit="1" customWidth="1"/>
    <col min="7404" max="7414" width="15.54296875" style="2" customWidth="1"/>
    <col min="7415" max="7415" width="21.54296875" style="2" customWidth="1"/>
    <col min="7416" max="7657" width="9.1796875" style="2"/>
    <col min="7658" max="7658" width="27.1796875" style="2" customWidth="1"/>
    <col min="7659" max="7659" width="24.54296875" style="2" bestFit="1" customWidth="1"/>
    <col min="7660" max="7670" width="15.54296875" style="2" customWidth="1"/>
    <col min="7671" max="7671" width="21.54296875" style="2" customWidth="1"/>
    <col min="7672" max="7913" width="9.1796875" style="2"/>
    <col min="7914" max="7914" width="27.1796875" style="2" customWidth="1"/>
    <col min="7915" max="7915" width="24.54296875" style="2" bestFit="1" customWidth="1"/>
    <col min="7916" max="7926" width="15.54296875" style="2" customWidth="1"/>
    <col min="7927" max="7927" width="21.54296875" style="2" customWidth="1"/>
    <col min="7928" max="8169" width="9.1796875" style="2"/>
    <col min="8170" max="8170" width="27.1796875" style="2" customWidth="1"/>
    <col min="8171" max="8171" width="24.54296875" style="2" bestFit="1" customWidth="1"/>
    <col min="8172" max="8182" width="15.54296875" style="2" customWidth="1"/>
    <col min="8183" max="8183" width="21.54296875" style="2" customWidth="1"/>
    <col min="8184" max="8425" width="9.1796875" style="2"/>
    <col min="8426" max="8426" width="27.1796875" style="2" customWidth="1"/>
    <col min="8427" max="8427" width="24.54296875" style="2" bestFit="1" customWidth="1"/>
    <col min="8428" max="8438" width="15.54296875" style="2" customWidth="1"/>
    <col min="8439" max="8439" width="21.54296875" style="2" customWidth="1"/>
    <col min="8440" max="8681" width="9.1796875" style="2"/>
    <col min="8682" max="8682" width="27.1796875" style="2" customWidth="1"/>
    <col min="8683" max="8683" width="24.54296875" style="2" bestFit="1" customWidth="1"/>
    <col min="8684" max="8694" width="15.54296875" style="2" customWidth="1"/>
    <col min="8695" max="8695" width="21.54296875" style="2" customWidth="1"/>
    <col min="8696" max="8937" width="9.1796875" style="2"/>
    <col min="8938" max="8938" width="27.1796875" style="2" customWidth="1"/>
    <col min="8939" max="8939" width="24.54296875" style="2" bestFit="1" customWidth="1"/>
    <col min="8940" max="8950" width="15.54296875" style="2" customWidth="1"/>
    <col min="8951" max="8951" width="21.54296875" style="2" customWidth="1"/>
    <col min="8952" max="9193" width="9.1796875" style="2"/>
    <col min="9194" max="9194" width="27.1796875" style="2" customWidth="1"/>
    <col min="9195" max="9195" width="24.54296875" style="2" bestFit="1" customWidth="1"/>
    <col min="9196" max="9206" width="15.54296875" style="2" customWidth="1"/>
    <col min="9207" max="9207" width="21.54296875" style="2" customWidth="1"/>
    <col min="9208" max="9449" width="9.1796875" style="2"/>
    <col min="9450" max="9450" width="27.1796875" style="2" customWidth="1"/>
    <col min="9451" max="9451" width="24.54296875" style="2" bestFit="1" customWidth="1"/>
    <col min="9452" max="9462" width="15.54296875" style="2" customWidth="1"/>
    <col min="9463" max="9463" width="21.54296875" style="2" customWidth="1"/>
    <col min="9464" max="9705" width="9.1796875" style="2"/>
    <col min="9706" max="9706" width="27.1796875" style="2" customWidth="1"/>
    <col min="9707" max="9707" width="24.54296875" style="2" bestFit="1" customWidth="1"/>
    <col min="9708" max="9718" width="15.54296875" style="2" customWidth="1"/>
    <col min="9719" max="9719" width="21.54296875" style="2" customWidth="1"/>
    <col min="9720" max="9961" width="9.1796875" style="2"/>
    <col min="9962" max="9962" width="27.1796875" style="2" customWidth="1"/>
    <col min="9963" max="9963" width="24.54296875" style="2" bestFit="1" customWidth="1"/>
    <col min="9964" max="9974" width="15.54296875" style="2" customWidth="1"/>
    <col min="9975" max="9975" width="21.54296875" style="2" customWidth="1"/>
    <col min="9976" max="10217" width="9.1796875" style="2"/>
    <col min="10218" max="10218" width="27.1796875" style="2" customWidth="1"/>
    <col min="10219" max="10219" width="24.54296875" style="2" bestFit="1" customWidth="1"/>
    <col min="10220" max="10230" width="15.54296875" style="2" customWidth="1"/>
    <col min="10231" max="10231" width="21.54296875" style="2" customWidth="1"/>
    <col min="10232" max="10473" width="9.1796875" style="2"/>
    <col min="10474" max="10474" width="27.1796875" style="2" customWidth="1"/>
    <col min="10475" max="10475" width="24.54296875" style="2" bestFit="1" customWidth="1"/>
    <col min="10476" max="10486" width="15.54296875" style="2" customWidth="1"/>
    <col min="10487" max="10487" width="21.54296875" style="2" customWidth="1"/>
    <col min="10488" max="10729" width="9.1796875" style="2"/>
    <col min="10730" max="10730" width="27.1796875" style="2" customWidth="1"/>
    <col min="10731" max="10731" width="24.54296875" style="2" bestFit="1" customWidth="1"/>
    <col min="10732" max="10742" width="15.54296875" style="2" customWidth="1"/>
    <col min="10743" max="10743" width="21.54296875" style="2" customWidth="1"/>
    <col min="10744" max="10985" width="9.1796875" style="2"/>
    <col min="10986" max="10986" width="27.1796875" style="2" customWidth="1"/>
    <col min="10987" max="10987" width="24.54296875" style="2" bestFit="1" customWidth="1"/>
    <col min="10988" max="10998" width="15.54296875" style="2" customWidth="1"/>
    <col min="10999" max="10999" width="21.54296875" style="2" customWidth="1"/>
    <col min="11000" max="11241" width="9.1796875" style="2"/>
    <col min="11242" max="11242" width="27.1796875" style="2" customWidth="1"/>
    <col min="11243" max="11243" width="24.54296875" style="2" bestFit="1" customWidth="1"/>
    <col min="11244" max="11254" width="15.54296875" style="2" customWidth="1"/>
    <col min="11255" max="11255" width="21.54296875" style="2" customWidth="1"/>
    <col min="11256" max="11497" width="9.1796875" style="2"/>
    <col min="11498" max="11498" width="27.1796875" style="2" customWidth="1"/>
    <col min="11499" max="11499" width="24.54296875" style="2" bestFit="1" customWidth="1"/>
    <col min="11500" max="11510" width="15.54296875" style="2" customWidth="1"/>
    <col min="11511" max="11511" width="21.54296875" style="2" customWidth="1"/>
    <col min="11512" max="11753" width="9.1796875" style="2"/>
    <col min="11754" max="11754" width="27.1796875" style="2" customWidth="1"/>
    <col min="11755" max="11755" width="24.54296875" style="2" bestFit="1" customWidth="1"/>
    <col min="11756" max="11766" width="15.54296875" style="2" customWidth="1"/>
    <col min="11767" max="11767" width="21.54296875" style="2" customWidth="1"/>
    <col min="11768" max="12009" width="9.1796875" style="2"/>
    <col min="12010" max="12010" width="27.1796875" style="2" customWidth="1"/>
    <col min="12011" max="12011" width="24.54296875" style="2" bestFit="1" customWidth="1"/>
    <col min="12012" max="12022" width="15.54296875" style="2" customWidth="1"/>
    <col min="12023" max="12023" width="21.54296875" style="2" customWidth="1"/>
    <col min="12024" max="12265" width="9.1796875" style="2"/>
    <col min="12266" max="12266" width="27.1796875" style="2" customWidth="1"/>
    <col min="12267" max="12267" width="24.54296875" style="2" bestFit="1" customWidth="1"/>
    <col min="12268" max="12278" width="15.54296875" style="2" customWidth="1"/>
    <col min="12279" max="12279" width="21.54296875" style="2" customWidth="1"/>
    <col min="12280" max="12521" width="9.1796875" style="2"/>
    <col min="12522" max="12522" width="27.1796875" style="2" customWidth="1"/>
    <col min="12523" max="12523" width="24.54296875" style="2" bestFit="1" customWidth="1"/>
    <col min="12524" max="12534" width="15.54296875" style="2" customWidth="1"/>
    <col min="12535" max="12535" width="21.54296875" style="2" customWidth="1"/>
    <col min="12536" max="12777" width="9.1796875" style="2"/>
    <col min="12778" max="12778" width="27.1796875" style="2" customWidth="1"/>
    <col min="12779" max="12779" width="24.54296875" style="2" bestFit="1" customWidth="1"/>
    <col min="12780" max="12790" width="15.54296875" style="2" customWidth="1"/>
    <col min="12791" max="12791" width="21.54296875" style="2" customWidth="1"/>
    <col min="12792" max="13033" width="9.1796875" style="2"/>
    <col min="13034" max="13034" width="27.1796875" style="2" customWidth="1"/>
    <col min="13035" max="13035" width="24.54296875" style="2" bestFit="1" customWidth="1"/>
    <col min="13036" max="13046" width="15.54296875" style="2" customWidth="1"/>
    <col min="13047" max="13047" width="21.54296875" style="2" customWidth="1"/>
    <col min="13048" max="13289" width="9.1796875" style="2"/>
    <col min="13290" max="13290" width="27.1796875" style="2" customWidth="1"/>
    <col min="13291" max="13291" width="24.54296875" style="2" bestFit="1" customWidth="1"/>
    <col min="13292" max="13302" width="15.54296875" style="2" customWidth="1"/>
    <col min="13303" max="13303" width="21.54296875" style="2" customWidth="1"/>
    <col min="13304" max="13545" width="9.1796875" style="2"/>
    <col min="13546" max="13546" width="27.1796875" style="2" customWidth="1"/>
    <col min="13547" max="13547" width="24.54296875" style="2" bestFit="1" customWidth="1"/>
    <col min="13548" max="13558" width="15.54296875" style="2" customWidth="1"/>
    <col min="13559" max="13559" width="21.54296875" style="2" customWidth="1"/>
    <col min="13560" max="13801" width="9.1796875" style="2"/>
    <col min="13802" max="13802" width="27.1796875" style="2" customWidth="1"/>
    <col min="13803" max="13803" width="24.54296875" style="2" bestFit="1" customWidth="1"/>
    <col min="13804" max="13814" width="15.54296875" style="2" customWidth="1"/>
    <col min="13815" max="13815" width="21.54296875" style="2" customWidth="1"/>
    <col min="13816" max="14057" width="9.1796875" style="2"/>
    <col min="14058" max="14058" width="27.1796875" style="2" customWidth="1"/>
    <col min="14059" max="14059" width="24.54296875" style="2" bestFit="1" customWidth="1"/>
    <col min="14060" max="14070" width="15.54296875" style="2" customWidth="1"/>
    <col min="14071" max="14071" width="21.54296875" style="2" customWidth="1"/>
    <col min="14072" max="14313" width="9.1796875" style="2"/>
    <col min="14314" max="14314" width="27.1796875" style="2" customWidth="1"/>
    <col min="14315" max="14315" width="24.54296875" style="2" bestFit="1" customWidth="1"/>
    <col min="14316" max="14326" width="15.54296875" style="2" customWidth="1"/>
    <col min="14327" max="14327" width="21.54296875" style="2" customWidth="1"/>
    <col min="14328" max="14569" width="9.1796875" style="2"/>
    <col min="14570" max="14570" width="27.1796875" style="2" customWidth="1"/>
    <col min="14571" max="14571" width="24.54296875" style="2" bestFit="1" customWidth="1"/>
    <col min="14572" max="14582" width="15.54296875" style="2" customWidth="1"/>
    <col min="14583" max="14583" width="21.54296875" style="2" customWidth="1"/>
    <col min="14584" max="14825" width="9.1796875" style="2"/>
    <col min="14826" max="14826" width="27.1796875" style="2" customWidth="1"/>
    <col min="14827" max="14827" width="24.54296875" style="2" bestFit="1" customWidth="1"/>
    <col min="14828" max="14838" width="15.54296875" style="2" customWidth="1"/>
    <col min="14839" max="14839" width="21.54296875" style="2" customWidth="1"/>
    <col min="14840" max="15081" width="9.1796875" style="2"/>
    <col min="15082" max="15082" width="27.1796875" style="2" customWidth="1"/>
    <col min="15083" max="15083" width="24.54296875" style="2" bestFit="1" customWidth="1"/>
    <col min="15084" max="15094" width="15.54296875" style="2" customWidth="1"/>
    <col min="15095" max="15095" width="21.54296875" style="2" customWidth="1"/>
    <col min="15096" max="15337" width="9.1796875" style="2"/>
    <col min="15338" max="15338" width="27.1796875" style="2" customWidth="1"/>
    <col min="15339" max="15339" width="24.54296875" style="2" bestFit="1" customWidth="1"/>
    <col min="15340" max="15350" width="15.54296875" style="2" customWidth="1"/>
    <col min="15351" max="15351" width="21.54296875" style="2" customWidth="1"/>
    <col min="15352" max="15593" width="9.1796875" style="2"/>
    <col min="15594" max="15594" width="27.1796875" style="2" customWidth="1"/>
    <col min="15595" max="15595" width="24.54296875" style="2" bestFit="1" customWidth="1"/>
    <col min="15596" max="15606" width="15.54296875" style="2" customWidth="1"/>
    <col min="15607" max="15607" width="21.54296875" style="2" customWidth="1"/>
    <col min="15608" max="15849" width="9.1796875" style="2"/>
    <col min="15850" max="15850" width="27.1796875" style="2" customWidth="1"/>
    <col min="15851" max="15851" width="24.54296875" style="2" bestFit="1" customWidth="1"/>
    <col min="15852" max="15862" width="15.54296875" style="2" customWidth="1"/>
    <col min="15863" max="15863" width="21.54296875" style="2" customWidth="1"/>
    <col min="15864" max="16105" width="9.1796875" style="2"/>
    <col min="16106" max="16106" width="27.1796875" style="2" customWidth="1"/>
    <col min="16107" max="16107" width="24.54296875" style="2" bestFit="1" customWidth="1"/>
    <col min="16108" max="16118" width="15.54296875" style="2" customWidth="1"/>
    <col min="16119" max="16119" width="21.54296875" style="2" customWidth="1"/>
    <col min="16120" max="16384" width="9.1796875" style="2"/>
  </cols>
  <sheetData>
    <row r="1" spans="1:7" ht="15.5" x14ac:dyDescent="0.35">
      <c r="A1" s="1" t="s">
        <v>0</v>
      </c>
    </row>
    <row r="2" spans="1:7" ht="15.5" x14ac:dyDescent="0.35">
      <c r="A2" s="3" t="s">
        <v>109</v>
      </c>
      <c r="B2"/>
      <c r="C2"/>
      <c r="D2"/>
      <c r="E2"/>
      <c r="F2"/>
      <c r="G2"/>
    </row>
    <row r="3" spans="1:7" ht="15.5" x14ac:dyDescent="0.35">
      <c r="A3" s="3"/>
      <c r="B3"/>
      <c r="C3"/>
      <c r="D3"/>
      <c r="E3"/>
      <c r="F3"/>
      <c r="G3" s="44"/>
    </row>
    <row r="4" spans="1:7" ht="15.5" x14ac:dyDescent="0.35">
      <c r="A4" s="3" t="s">
        <v>1</v>
      </c>
      <c r="B4" s="3" t="s">
        <v>36</v>
      </c>
      <c r="C4" s="3"/>
      <c r="D4"/>
      <c r="E4"/>
      <c r="F4"/>
      <c r="G4" s="44"/>
    </row>
    <row r="5" spans="1:7" ht="15.5" x14ac:dyDescent="0.35">
      <c r="A5" s="3"/>
      <c r="B5" s="3"/>
      <c r="C5" s="3"/>
      <c r="D5"/>
      <c r="E5"/>
      <c r="F5"/>
      <c r="G5" s="44"/>
    </row>
    <row r="6" spans="1:7" ht="15.5" x14ac:dyDescent="0.35">
      <c r="A6" s="3"/>
      <c r="B6" s="3"/>
      <c r="C6" s="3"/>
      <c r="D6"/>
      <c r="E6"/>
      <c r="F6"/>
      <c r="G6" s="44"/>
    </row>
    <row r="7" spans="1:7" ht="44.5" x14ac:dyDescent="0.45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7" x14ac:dyDescent="0.3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7" x14ac:dyDescent="0.35">
      <c r="A9"/>
      <c r="B9" s="7"/>
      <c r="C9" s="7"/>
      <c r="D9" s="7"/>
      <c r="E9" s="7"/>
      <c r="F9" s="7"/>
      <c r="G9" s="42"/>
    </row>
    <row r="10" spans="1:7" ht="15.5" x14ac:dyDescent="0.35">
      <c r="A10" s="8" t="s">
        <v>110</v>
      </c>
      <c r="B10" s="9">
        <f>'25-Categorized Balances'!G14</f>
        <v>258428</v>
      </c>
      <c r="C10" s="9">
        <f>'25-Categorized Balances'!G21</f>
        <v>0</v>
      </c>
      <c r="D10" s="9">
        <f>'25-Categorized Balances'!G28</f>
        <v>2460</v>
      </c>
      <c r="E10" s="9">
        <f>'25-Categorized Balances'!G35</f>
        <v>294187</v>
      </c>
      <c r="F10" s="9">
        <f>'25-Categorized Balances'!G42</f>
        <v>0</v>
      </c>
      <c r="G10" s="9">
        <f>SUM(B10:F10)</f>
        <v>555075</v>
      </c>
    </row>
    <row r="11" spans="1:7" ht="15.5" x14ac:dyDescent="0.35">
      <c r="A11" s="8" t="s">
        <v>111</v>
      </c>
      <c r="B11" s="68">
        <f>'25-Categorized Balances'!G15</f>
        <v>0</v>
      </c>
      <c r="C11" s="9">
        <f>'25-Categorized Balances'!G22</f>
        <v>0</v>
      </c>
      <c r="D11" s="67">
        <f>'25-Categorized Balances'!G29</f>
        <v>0</v>
      </c>
      <c r="E11" s="67">
        <f>'25-Categorized Balances'!G36</f>
        <v>0</v>
      </c>
      <c r="F11" s="67">
        <f>'25-Categorized Balances'!G43</f>
        <v>0</v>
      </c>
      <c r="G11" s="9">
        <f>SUM(B11:F11)</f>
        <v>0</v>
      </c>
    </row>
    <row r="12" spans="1:7" ht="15.5" x14ac:dyDescent="0.35">
      <c r="A12" s="8" t="s">
        <v>112</v>
      </c>
      <c r="B12" s="68">
        <f>'25-Categorized Balances'!G16</f>
        <v>0</v>
      </c>
      <c r="C12" s="9">
        <f>'25-Categorized Balances'!G23</f>
        <v>0</v>
      </c>
      <c r="D12" s="68">
        <f>'25-Categorized Balances'!G30</f>
        <v>0</v>
      </c>
      <c r="E12" s="68">
        <f>'25-Categorized Balances'!G37</f>
        <v>0</v>
      </c>
      <c r="F12" s="68">
        <f>'25-Categorized Balances'!G44</f>
        <v>0</v>
      </c>
      <c r="G12" s="9">
        <f>SUM(B12:F12)</f>
        <v>0</v>
      </c>
    </row>
    <row r="13" spans="1:7" x14ac:dyDescent="0.35">
      <c r="A13"/>
      <c r="B13"/>
      <c r="C13"/>
      <c r="D13"/>
      <c r="E13"/>
      <c r="F13"/>
      <c r="G13" s="44"/>
    </row>
    <row r="14" spans="1:7" x14ac:dyDescent="0.35">
      <c r="F14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="110" zoomScaleNormal="110" workbookViewId="0">
      <selection activeCell="G7" sqref="G7"/>
    </sheetView>
  </sheetViews>
  <sheetFormatPr defaultColWidth="13.453125" defaultRowHeight="13" x14ac:dyDescent="0.3"/>
  <cols>
    <col min="1" max="1" width="20" style="11" customWidth="1"/>
    <col min="2" max="4" width="13.453125" style="11" customWidth="1"/>
    <col min="5" max="5" width="13.54296875" style="11" customWidth="1"/>
    <col min="6" max="6" width="15.1796875" style="11" customWidth="1"/>
    <col min="7" max="7" width="15.453125" style="12" customWidth="1"/>
    <col min="8" max="8" width="16.1796875" style="11" customWidth="1"/>
    <col min="9" max="9" width="9.1796875" style="105" customWidth="1"/>
    <col min="10" max="10" width="12" style="11" bestFit="1" customWidth="1"/>
    <col min="11" max="252" width="9.1796875" style="11" customWidth="1"/>
    <col min="253" max="253" width="5.1796875" style="11" customWidth="1"/>
    <col min="254" max="254" width="17.1796875" style="11" customWidth="1"/>
    <col min="255" max="255" width="4.453125" style="11" customWidth="1"/>
    <col min="256" max="256" width="13.453125" style="11"/>
    <col min="257" max="257" width="20" style="11" customWidth="1"/>
    <col min="258" max="260" width="13.453125" style="11" customWidth="1"/>
    <col min="261" max="261" width="13.54296875" style="11" customWidth="1"/>
    <col min="262" max="262" width="15.1796875" style="11" customWidth="1"/>
    <col min="263" max="263" width="15.453125" style="11" customWidth="1"/>
    <col min="264" max="508" width="9.1796875" style="11" customWidth="1"/>
    <col min="509" max="509" width="5.1796875" style="11" customWidth="1"/>
    <col min="510" max="510" width="17.1796875" style="11" customWidth="1"/>
    <col min="511" max="511" width="4.453125" style="11" customWidth="1"/>
    <col min="512" max="512" width="13.453125" style="11"/>
    <col min="513" max="513" width="20" style="11" customWidth="1"/>
    <col min="514" max="516" width="13.453125" style="11" customWidth="1"/>
    <col min="517" max="517" width="13.54296875" style="11" customWidth="1"/>
    <col min="518" max="518" width="15.1796875" style="11" customWidth="1"/>
    <col min="519" max="519" width="15.453125" style="11" customWidth="1"/>
    <col min="520" max="764" width="9.1796875" style="11" customWidth="1"/>
    <col min="765" max="765" width="5.1796875" style="11" customWidth="1"/>
    <col min="766" max="766" width="17.1796875" style="11" customWidth="1"/>
    <col min="767" max="767" width="4.453125" style="11" customWidth="1"/>
    <col min="768" max="768" width="13.453125" style="11"/>
    <col min="769" max="769" width="20" style="11" customWidth="1"/>
    <col min="770" max="772" width="13.453125" style="11" customWidth="1"/>
    <col min="773" max="773" width="13.54296875" style="11" customWidth="1"/>
    <col min="774" max="774" width="15.1796875" style="11" customWidth="1"/>
    <col min="775" max="775" width="15.453125" style="11" customWidth="1"/>
    <col min="776" max="1020" width="9.1796875" style="11" customWidth="1"/>
    <col min="1021" max="1021" width="5.1796875" style="11" customWidth="1"/>
    <col min="1022" max="1022" width="17.1796875" style="11" customWidth="1"/>
    <col min="1023" max="1023" width="4.453125" style="11" customWidth="1"/>
    <col min="1024" max="1024" width="13.453125" style="11"/>
    <col min="1025" max="1025" width="20" style="11" customWidth="1"/>
    <col min="1026" max="1028" width="13.453125" style="11" customWidth="1"/>
    <col min="1029" max="1029" width="13.54296875" style="11" customWidth="1"/>
    <col min="1030" max="1030" width="15.1796875" style="11" customWidth="1"/>
    <col min="1031" max="1031" width="15.453125" style="11" customWidth="1"/>
    <col min="1032" max="1276" width="9.1796875" style="11" customWidth="1"/>
    <col min="1277" max="1277" width="5.1796875" style="11" customWidth="1"/>
    <col min="1278" max="1278" width="17.1796875" style="11" customWidth="1"/>
    <col min="1279" max="1279" width="4.453125" style="11" customWidth="1"/>
    <col min="1280" max="1280" width="13.453125" style="11"/>
    <col min="1281" max="1281" width="20" style="11" customWidth="1"/>
    <col min="1282" max="1284" width="13.453125" style="11" customWidth="1"/>
    <col min="1285" max="1285" width="13.54296875" style="11" customWidth="1"/>
    <col min="1286" max="1286" width="15.1796875" style="11" customWidth="1"/>
    <col min="1287" max="1287" width="15.453125" style="11" customWidth="1"/>
    <col min="1288" max="1532" width="9.1796875" style="11" customWidth="1"/>
    <col min="1533" max="1533" width="5.1796875" style="11" customWidth="1"/>
    <col min="1534" max="1534" width="17.1796875" style="11" customWidth="1"/>
    <col min="1535" max="1535" width="4.453125" style="11" customWidth="1"/>
    <col min="1536" max="1536" width="13.453125" style="11"/>
    <col min="1537" max="1537" width="20" style="11" customWidth="1"/>
    <col min="1538" max="1540" width="13.453125" style="11" customWidth="1"/>
    <col min="1541" max="1541" width="13.54296875" style="11" customWidth="1"/>
    <col min="1542" max="1542" width="15.1796875" style="11" customWidth="1"/>
    <col min="1543" max="1543" width="15.453125" style="11" customWidth="1"/>
    <col min="1544" max="1788" width="9.1796875" style="11" customWidth="1"/>
    <col min="1789" max="1789" width="5.1796875" style="11" customWidth="1"/>
    <col min="1790" max="1790" width="17.1796875" style="11" customWidth="1"/>
    <col min="1791" max="1791" width="4.453125" style="11" customWidth="1"/>
    <col min="1792" max="1792" width="13.453125" style="11"/>
    <col min="1793" max="1793" width="20" style="11" customWidth="1"/>
    <col min="1794" max="1796" width="13.453125" style="11" customWidth="1"/>
    <col min="1797" max="1797" width="13.54296875" style="11" customWidth="1"/>
    <col min="1798" max="1798" width="15.1796875" style="11" customWidth="1"/>
    <col min="1799" max="1799" width="15.453125" style="11" customWidth="1"/>
    <col min="1800" max="2044" width="9.1796875" style="11" customWidth="1"/>
    <col min="2045" max="2045" width="5.1796875" style="11" customWidth="1"/>
    <col min="2046" max="2046" width="17.1796875" style="11" customWidth="1"/>
    <col min="2047" max="2047" width="4.453125" style="11" customWidth="1"/>
    <col min="2048" max="2048" width="13.453125" style="11"/>
    <col min="2049" max="2049" width="20" style="11" customWidth="1"/>
    <col min="2050" max="2052" width="13.453125" style="11" customWidth="1"/>
    <col min="2053" max="2053" width="13.54296875" style="11" customWidth="1"/>
    <col min="2054" max="2054" width="15.1796875" style="11" customWidth="1"/>
    <col min="2055" max="2055" width="15.453125" style="11" customWidth="1"/>
    <col min="2056" max="2300" width="9.1796875" style="11" customWidth="1"/>
    <col min="2301" max="2301" width="5.1796875" style="11" customWidth="1"/>
    <col min="2302" max="2302" width="17.1796875" style="11" customWidth="1"/>
    <col min="2303" max="2303" width="4.453125" style="11" customWidth="1"/>
    <col min="2304" max="2304" width="13.453125" style="11"/>
    <col min="2305" max="2305" width="20" style="11" customWidth="1"/>
    <col min="2306" max="2308" width="13.453125" style="11" customWidth="1"/>
    <col min="2309" max="2309" width="13.54296875" style="11" customWidth="1"/>
    <col min="2310" max="2310" width="15.1796875" style="11" customWidth="1"/>
    <col min="2311" max="2311" width="15.453125" style="11" customWidth="1"/>
    <col min="2312" max="2556" width="9.1796875" style="11" customWidth="1"/>
    <col min="2557" max="2557" width="5.1796875" style="11" customWidth="1"/>
    <col min="2558" max="2558" width="17.1796875" style="11" customWidth="1"/>
    <col min="2559" max="2559" width="4.453125" style="11" customWidth="1"/>
    <col min="2560" max="2560" width="13.453125" style="11"/>
    <col min="2561" max="2561" width="20" style="11" customWidth="1"/>
    <col min="2562" max="2564" width="13.453125" style="11" customWidth="1"/>
    <col min="2565" max="2565" width="13.54296875" style="11" customWidth="1"/>
    <col min="2566" max="2566" width="15.1796875" style="11" customWidth="1"/>
    <col min="2567" max="2567" width="15.453125" style="11" customWidth="1"/>
    <col min="2568" max="2812" width="9.1796875" style="11" customWidth="1"/>
    <col min="2813" max="2813" width="5.1796875" style="11" customWidth="1"/>
    <col min="2814" max="2814" width="17.1796875" style="11" customWidth="1"/>
    <col min="2815" max="2815" width="4.453125" style="11" customWidth="1"/>
    <col min="2816" max="2816" width="13.453125" style="11"/>
    <col min="2817" max="2817" width="20" style="11" customWidth="1"/>
    <col min="2818" max="2820" width="13.453125" style="11" customWidth="1"/>
    <col min="2821" max="2821" width="13.54296875" style="11" customWidth="1"/>
    <col min="2822" max="2822" width="15.1796875" style="11" customWidth="1"/>
    <col min="2823" max="2823" width="15.453125" style="11" customWidth="1"/>
    <col min="2824" max="3068" width="9.1796875" style="11" customWidth="1"/>
    <col min="3069" max="3069" width="5.1796875" style="11" customWidth="1"/>
    <col min="3070" max="3070" width="17.1796875" style="11" customWidth="1"/>
    <col min="3071" max="3071" width="4.453125" style="11" customWidth="1"/>
    <col min="3072" max="3072" width="13.453125" style="11"/>
    <col min="3073" max="3073" width="20" style="11" customWidth="1"/>
    <col min="3074" max="3076" width="13.453125" style="11" customWidth="1"/>
    <col min="3077" max="3077" width="13.54296875" style="11" customWidth="1"/>
    <col min="3078" max="3078" width="15.1796875" style="11" customWidth="1"/>
    <col min="3079" max="3079" width="15.453125" style="11" customWidth="1"/>
    <col min="3080" max="3324" width="9.1796875" style="11" customWidth="1"/>
    <col min="3325" max="3325" width="5.1796875" style="11" customWidth="1"/>
    <col min="3326" max="3326" width="17.1796875" style="11" customWidth="1"/>
    <col min="3327" max="3327" width="4.453125" style="11" customWidth="1"/>
    <col min="3328" max="3328" width="13.453125" style="11"/>
    <col min="3329" max="3329" width="20" style="11" customWidth="1"/>
    <col min="3330" max="3332" width="13.453125" style="11" customWidth="1"/>
    <col min="3333" max="3333" width="13.54296875" style="11" customWidth="1"/>
    <col min="3334" max="3334" width="15.1796875" style="11" customWidth="1"/>
    <col min="3335" max="3335" width="15.453125" style="11" customWidth="1"/>
    <col min="3336" max="3580" width="9.1796875" style="11" customWidth="1"/>
    <col min="3581" max="3581" width="5.1796875" style="11" customWidth="1"/>
    <col min="3582" max="3582" width="17.1796875" style="11" customWidth="1"/>
    <col min="3583" max="3583" width="4.453125" style="11" customWidth="1"/>
    <col min="3584" max="3584" width="13.453125" style="11"/>
    <col min="3585" max="3585" width="20" style="11" customWidth="1"/>
    <col min="3586" max="3588" width="13.453125" style="11" customWidth="1"/>
    <col min="3589" max="3589" width="13.54296875" style="11" customWidth="1"/>
    <col min="3590" max="3590" width="15.1796875" style="11" customWidth="1"/>
    <col min="3591" max="3591" width="15.453125" style="11" customWidth="1"/>
    <col min="3592" max="3836" width="9.1796875" style="11" customWidth="1"/>
    <col min="3837" max="3837" width="5.1796875" style="11" customWidth="1"/>
    <col min="3838" max="3838" width="17.1796875" style="11" customWidth="1"/>
    <col min="3839" max="3839" width="4.453125" style="11" customWidth="1"/>
    <col min="3840" max="3840" width="13.453125" style="11"/>
    <col min="3841" max="3841" width="20" style="11" customWidth="1"/>
    <col min="3842" max="3844" width="13.453125" style="11" customWidth="1"/>
    <col min="3845" max="3845" width="13.54296875" style="11" customWidth="1"/>
    <col min="3846" max="3846" width="15.1796875" style="11" customWidth="1"/>
    <col min="3847" max="3847" width="15.453125" style="11" customWidth="1"/>
    <col min="3848" max="4092" width="9.1796875" style="11" customWidth="1"/>
    <col min="4093" max="4093" width="5.1796875" style="11" customWidth="1"/>
    <col min="4094" max="4094" width="17.1796875" style="11" customWidth="1"/>
    <col min="4095" max="4095" width="4.453125" style="11" customWidth="1"/>
    <col min="4096" max="4096" width="13.453125" style="11"/>
    <col min="4097" max="4097" width="20" style="11" customWidth="1"/>
    <col min="4098" max="4100" width="13.453125" style="11" customWidth="1"/>
    <col min="4101" max="4101" width="13.54296875" style="11" customWidth="1"/>
    <col min="4102" max="4102" width="15.1796875" style="11" customWidth="1"/>
    <col min="4103" max="4103" width="15.453125" style="11" customWidth="1"/>
    <col min="4104" max="4348" width="9.1796875" style="11" customWidth="1"/>
    <col min="4349" max="4349" width="5.1796875" style="11" customWidth="1"/>
    <col min="4350" max="4350" width="17.1796875" style="11" customWidth="1"/>
    <col min="4351" max="4351" width="4.453125" style="11" customWidth="1"/>
    <col min="4352" max="4352" width="13.453125" style="11"/>
    <col min="4353" max="4353" width="20" style="11" customWidth="1"/>
    <col min="4354" max="4356" width="13.453125" style="11" customWidth="1"/>
    <col min="4357" max="4357" width="13.54296875" style="11" customWidth="1"/>
    <col min="4358" max="4358" width="15.1796875" style="11" customWidth="1"/>
    <col min="4359" max="4359" width="15.453125" style="11" customWidth="1"/>
    <col min="4360" max="4604" width="9.1796875" style="11" customWidth="1"/>
    <col min="4605" max="4605" width="5.1796875" style="11" customWidth="1"/>
    <col min="4606" max="4606" width="17.1796875" style="11" customWidth="1"/>
    <col min="4607" max="4607" width="4.453125" style="11" customWidth="1"/>
    <col min="4608" max="4608" width="13.453125" style="11"/>
    <col min="4609" max="4609" width="20" style="11" customWidth="1"/>
    <col min="4610" max="4612" width="13.453125" style="11" customWidth="1"/>
    <col min="4613" max="4613" width="13.54296875" style="11" customWidth="1"/>
    <col min="4614" max="4614" width="15.1796875" style="11" customWidth="1"/>
    <col min="4615" max="4615" width="15.453125" style="11" customWidth="1"/>
    <col min="4616" max="4860" width="9.1796875" style="11" customWidth="1"/>
    <col min="4861" max="4861" width="5.1796875" style="11" customWidth="1"/>
    <col min="4862" max="4862" width="17.1796875" style="11" customWidth="1"/>
    <col min="4863" max="4863" width="4.453125" style="11" customWidth="1"/>
    <col min="4864" max="4864" width="13.453125" style="11"/>
    <col min="4865" max="4865" width="20" style="11" customWidth="1"/>
    <col min="4866" max="4868" width="13.453125" style="11" customWidth="1"/>
    <col min="4869" max="4869" width="13.54296875" style="11" customWidth="1"/>
    <col min="4870" max="4870" width="15.1796875" style="11" customWidth="1"/>
    <col min="4871" max="4871" width="15.453125" style="11" customWidth="1"/>
    <col min="4872" max="5116" width="9.1796875" style="11" customWidth="1"/>
    <col min="5117" max="5117" width="5.1796875" style="11" customWidth="1"/>
    <col min="5118" max="5118" width="17.1796875" style="11" customWidth="1"/>
    <col min="5119" max="5119" width="4.453125" style="11" customWidth="1"/>
    <col min="5120" max="5120" width="13.453125" style="11"/>
    <col min="5121" max="5121" width="20" style="11" customWidth="1"/>
    <col min="5122" max="5124" width="13.453125" style="11" customWidth="1"/>
    <col min="5125" max="5125" width="13.54296875" style="11" customWidth="1"/>
    <col min="5126" max="5126" width="15.1796875" style="11" customWidth="1"/>
    <col min="5127" max="5127" width="15.453125" style="11" customWidth="1"/>
    <col min="5128" max="5372" width="9.1796875" style="11" customWidth="1"/>
    <col min="5373" max="5373" width="5.1796875" style="11" customWidth="1"/>
    <col min="5374" max="5374" width="17.1796875" style="11" customWidth="1"/>
    <col min="5375" max="5375" width="4.453125" style="11" customWidth="1"/>
    <col min="5376" max="5376" width="13.453125" style="11"/>
    <col min="5377" max="5377" width="20" style="11" customWidth="1"/>
    <col min="5378" max="5380" width="13.453125" style="11" customWidth="1"/>
    <col min="5381" max="5381" width="13.54296875" style="11" customWidth="1"/>
    <col min="5382" max="5382" width="15.1796875" style="11" customWidth="1"/>
    <col min="5383" max="5383" width="15.453125" style="11" customWidth="1"/>
    <col min="5384" max="5628" width="9.1796875" style="11" customWidth="1"/>
    <col min="5629" max="5629" width="5.1796875" style="11" customWidth="1"/>
    <col min="5630" max="5630" width="17.1796875" style="11" customWidth="1"/>
    <col min="5631" max="5631" width="4.453125" style="11" customWidth="1"/>
    <col min="5632" max="5632" width="13.453125" style="11"/>
    <col min="5633" max="5633" width="20" style="11" customWidth="1"/>
    <col min="5634" max="5636" width="13.453125" style="11" customWidth="1"/>
    <col min="5637" max="5637" width="13.54296875" style="11" customWidth="1"/>
    <col min="5638" max="5638" width="15.1796875" style="11" customWidth="1"/>
    <col min="5639" max="5639" width="15.453125" style="11" customWidth="1"/>
    <col min="5640" max="5884" width="9.1796875" style="11" customWidth="1"/>
    <col min="5885" max="5885" width="5.1796875" style="11" customWidth="1"/>
    <col min="5886" max="5886" width="17.1796875" style="11" customWidth="1"/>
    <col min="5887" max="5887" width="4.453125" style="11" customWidth="1"/>
    <col min="5888" max="5888" width="13.453125" style="11"/>
    <col min="5889" max="5889" width="20" style="11" customWidth="1"/>
    <col min="5890" max="5892" width="13.453125" style="11" customWidth="1"/>
    <col min="5893" max="5893" width="13.54296875" style="11" customWidth="1"/>
    <col min="5894" max="5894" width="15.1796875" style="11" customWidth="1"/>
    <col min="5895" max="5895" width="15.453125" style="11" customWidth="1"/>
    <col min="5896" max="6140" width="9.1796875" style="11" customWidth="1"/>
    <col min="6141" max="6141" width="5.1796875" style="11" customWidth="1"/>
    <col min="6142" max="6142" width="17.1796875" style="11" customWidth="1"/>
    <col min="6143" max="6143" width="4.453125" style="11" customWidth="1"/>
    <col min="6144" max="6144" width="13.453125" style="11"/>
    <col min="6145" max="6145" width="20" style="11" customWidth="1"/>
    <col min="6146" max="6148" width="13.453125" style="11" customWidth="1"/>
    <col min="6149" max="6149" width="13.54296875" style="11" customWidth="1"/>
    <col min="6150" max="6150" width="15.1796875" style="11" customWidth="1"/>
    <col min="6151" max="6151" width="15.453125" style="11" customWidth="1"/>
    <col min="6152" max="6396" width="9.1796875" style="11" customWidth="1"/>
    <col min="6397" max="6397" width="5.1796875" style="11" customWidth="1"/>
    <col min="6398" max="6398" width="17.1796875" style="11" customWidth="1"/>
    <col min="6399" max="6399" width="4.453125" style="11" customWidth="1"/>
    <col min="6400" max="6400" width="13.453125" style="11"/>
    <col min="6401" max="6401" width="20" style="11" customWidth="1"/>
    <col min="6402" max="6404" width="13.453125" style="11" customWidth="1"/>
    <col min="6405" max="6405" width="13.54296875" style="11" customWidth="1"/>
    <col min="6406" max="6406" width="15.1796875" style="11" customWidth="1"/>
    <col min="6407" max="6407" width="15.453125" style="11" customWidth="1"/>
    <col min="6408" max="6652" width="9.1796875" style="11" customWidth="1"/>
    <col min="6653" max="6653" width="5.1796875" style="11" customWidth="1"/>
    <col min="6654" max="6654" width="17.1796875" style="11" customWidth="1"/>
    <col min="6655" max="6655" width="4.453125" style="11" customWidth="1"/>
    <col min="6656" max="6656" width="13.453125" style="11"/>
    <col min="6657" max="6657" width="20" style="11" customWidth="1"/>
    <col min="6658" max="6660" width="13.453125" style="11" customWidth="1"/>
    <col min="6661" max="6661" width="13.54296875" style="11" customWidth="1"/>
    <col min="6662" max="6662" width="15.1796875" style="11" customWidth="1"/>
    <col min="6663" max="6663" width="15.453125" style="11" customWidth="1"/>
    <col min="6664" max="6908" width="9.1796875" style="11" customWidth="1"/>
    <col min="6909" max="6909" width="5.1796875" style="11" customWidth="1"/>
    <col min="6910" max="6910" width="17.1796875" style="11" customWidth="1"/>
    <col min="6911" max="6911" width="4.453125" style="11" customWidth="1"/>
    <col min="6912" max="6912" width="13.453125" style="11"/>
    <col min="6913" max="6913" width="20" style="11" customWidth="1"/>
    <col min="6914" max="6916" width="13.453125" style="11" customWidth="1"/>
    <col min="6917" max="6917" width="13.54296875" style="11" customWidth="1"/>
    <col min="6918" max="6918" width="15.1796875" style="11" customWidth="1"/>
    <col min="6919" max="6919" width="15.453125" style="11" customWidth="1"/>
    <col min="6920" max="7164" width="9.1796875" style="11" customWidth="1"/>
    <col min="7165" max="7165" width="5.1796875" style="11" customWidth="1"/>
    <col min="7166" max="7166" width="17.1796875" style="11" customWidth="1"/>
    <col min="7167" max="7167" width="4.453125" style="11" customWidth="1"/>
    <col min="7168" max="7168" width="13.453125" style="11"/>
    <col min="7169" max="7169" width="20" style="11" customWidth="1"/>
    <col min="7170" max="7172" width="13.453125" style="11" customWidth="1"/>
    <col min="7173" max="7173" width="13.54296875" style="11" customWidth="1"/>
    <col min="7174" max="7174" width="15.1796875" style="11" customWidth="1"/>
    <col min="7175" max="7175" width="15.453125" style="11" customWidth="1"/>
    <col min="7176" max="7420" width="9.1796875" style="11" customWidth="1"/>
    <col min="7421" max="7421" width="5.1796875" style="11" customWidth="1"/>
    <col min="7422" max="7422" width="17.1796875" style="11" customWidth="1"/>
    <col min="7423" max="7423" width="4.453125" style="11" customWidth="1"/>
    <col min="7424" max="7424" width="13.453125" style="11"/>
    <col min="7425" max="7425" width="20" style="11" customWidth="1"/>
    <col min="7426" max="7428" width="13.453125" style="11" customWidth="1"/>
    <col min="7429" max="7429" width="13.54296875" style="11" customWidth="1"/>
    <col min="7430" max="7430" width="15.1796875" style="11" customWidth="1"/>
    <col min="7431" max="7431" width="15.453125" style="11" customWidth="1"/>
    <col min="7432" max="7676" width="9.1796875" style="11" customWidth="1"/>
    <col min="7677" max="7677" width="5.1796875" style="11" customWidth="1"/>
    <col min="7678" max="7678" width="17.1796875" style="11" customWidth="1"/>
    <col min="7679" max="7679" width="4.453125" style="11" customWidth="1"/>
    <col min="7680" max="7680" width="13.453125" style="11"/>
    <col min="7681" max="7681" width="20" style="11" customWidth="1"/>
    <col min="7682" max="7684" width="13.453125" style="11" customWidth="1"/>
    <col min="7685" max="7685" width="13.54296875" style="11" customWidth="1"/>
    <col min="7686" max="7686" width="15.1796875" style="11" customWidth="1"/>
    <col min="7687" max="7687" width="15.453125" style="11" customWidth="1"/>
    <col min="7688" max="7932" width="9.1796875" style="11" customWidth="1"/>
    <col min="7933" max="7933" width="5.1796875" style="11" customWidth="1"/>
    <col min="7934" max="7934" width="17.1796875" style="11" customWidth="1"/>
    <col min="7935" max="7935" width="4.453125" style="11" customWidth="1"/>
    <col min="7936" max="7936" width="13.453125" style="11"/>
    <col min="7937" max="7937" width="20" style="11" customWidth="1"/>
    <col min="7938" max="7940" width="13.453125" style="11" customWidth="1"/>
    <col min="7941" max="7941" width="13.54296875" style="11" customWidth="1"/>
    <col min="7942" max="7942" width="15.1796875" style="11" customWidth="1"/>
    <col min="7943" max="7943" width="15.453125" style="11" customWidth="1"/>
    <col min="7944" max="8188" width="9.1796875" style="11" customWidth="1"/>
    <col min="8189" max="8189" width="5.1796875" style="11" customWidth="1"/>
    <col min="8190" max="8190" width="17.1796875" style="11" customWidth="1"/>
    <col min="8191" max="8191" width="4.453125" style="11" customWidth="1"/>
    <col min="8192" max="8192" width="13.453125" style="11"/>
    <col min="8193" max="8193" width="20" style="11" customWidth="1"/>
    <col min="8194" max="8196" width="13.453125" style="11" customWidth="1"/>
    <col min="8197" max="8197" width="13.54296875" style="11" customWidth="1"/>
    <col min="8198" max="8198" width="15.1796875" style="11" customWidth="1"/>
    <col min="8199" max="8199" width="15.453125" style="11" customWidth="1"/>
    <col min="8200" max="8444" width="9.1796875" style="11" customWidth="1"/>
    <col min="8445" max="8445" width="5.1796875" style="11" customWidth="1"/>
    <col min="8446" max="8446" width="17.1796875" style="11" customWidth="1"/>
    <col min="8447" max="8447" width="4.453125" style="11" customWidth="1"/>
    <col min="8448" max="8448" width="13.453125" style="11"/>
    <col min="8449" max="8449" width="20" style="11" customWidth="1"/>
    <col min="8450" max="8452" width="13.453125" style="11" customWidth="1"/>
    <col min="8453" max="8453" width="13.54296875" style="11" customWidth="1"/>
    <col min="8454" max="8454" width="15.1796875" style="11" customWidth="1"/>
    <col min="8455" max="8455" width="15.453125" style="11" customWidth="1"/>
    <col min="8456" max="8700" width="9.1796875" style="11" customWidth="1"/>
    <col min="8701" max="8701" width="5.1796875" style="11" customWidth="1"/>
    <col min="8702" max="8702" width="17.1796875" style="11" customWidth="1"/>
    <col min="8703" max="8703" width="4.453125" style="11" customWidth="1"/>
    <col min="8704" max="8704" width="13.453125" style="11"/>
    <col min="8705" max="8705" width="20" style="11" customWidth="1"/>
    <col min="8706" max="8708" width="13.453125" style="11" customWidth="1"/>
    <col min="8709" max="8709" width="13.54296875" style="11" customWidth="1"/>
    <col min="8710" max="8710" width="15.1796875" style="11" customWidth="1"/>
    <col min="8711" max="8711" width="15.453125" style="11" customWidth="1"/>
    <col min="8712" max="8956" width="9.1796875" style="11" customWidth="1"/>
    <col min="8957" max="8957" width="5.1796875" style="11" customWidth="1"/>
    <col min="8958" max="8958" width="17.1796875" style="11" customWidth="1"/>
    <col min="8959" max="8959" width="4.453125" style="11" customWidth="1"/>
    <col min="8960" max="8960" width="13.453125" style="11"/>
    <col min="8961" max="8961" width="20" style="11" customWidth="1"/>
    <col min="8962" max="8964" width="13.453125" style="11" customWidth="1"/>
    <col min="8965" max="8965" width="13.54296875" style="11" customWidth="1"/>
    <col min="8966" max="8966" width="15.1796875" style="11" customWidth="1"/>
    <col min="8967" max="8967" width="15.453125" style="11" customWidth="1"/>
    <col min="8968" max="9212" width="9.1796875" style="11" customWidth="1"/>
    <col min="9213" max="9213" width="5.1796875" style="11" customWidth="1"/>
    <col min="9214" max="9214" width="17.1796875" style="11" customWidth="1"/>
    <col min="9215" max="9215" width="4.453125" style="11" customWidth="1"/>
    <col min="9216" max="9216" width="13.453125" style="11"/>
    <col min="9217" max="9217" width="20" style="11" customWidth="1"/>
    <col min="9218" max="9220" width="13.453125" style="11" customWidth="1"/>
    <col min="9221" max="9221" width="13.54296875" style="11" customWidth="1"/>
    <col min="9222" max="9222" width="15.1796875" style="11" customWidth="1"/>
    <col min="9223" max="9223" width="15.453125" style="11" customWidth="1"/>
    <col min="9224" max="9468" width="9.1796875" style="11" customWidth="1"/>
    <col min="9469" max="9469" width="5.1796875" style="11" customWidth="1"/>
    <col min="9470" max="9470" width="17.1796875" style="11" customWidth="1"/>
    <col min="9471" max="9471" width="4.453125" style="11" customWidth="1"/>
    <col min="9472" max="9472" width="13.453125" style="11"/>
    <col min="9473" max="9473" width="20" style="11" customWidth="1"/>
    <col min="9474" max="9476" width="13.453125" style="11" customWidth="1"/>
    <col min="9477" max="9477" width="13.54296875" style="11" customWidth="1"/>
    <col min="9478" max="9478" width="15.1796875" style="11" customWidth="1"/>
    <col min="9479" max="9479" width="15.453125" style="11" customWidth="1"/>
    <col min="9480" max="9724" width="9.1796875" style="11" customWidth="1"/>
    <col min="9725" max="9725" width="5.1796875" style="11" customWidth="1"/>
    <col min="9726" max="9726" width="17.1796875" style="11" customWidth="1"/>
    <col min="9727" max="9727" width="4.453125" style="11" customWidth="1"/>
    <col min="9728" max="9728" width="13.453125" style="11"/>
    <col min="9729" max="9729" width="20" style="11" customWidth="1"/>
    <col min="9730" max="9732" width="13.453125" style="11" customWidth="1"/>
    <col min="9733" max="9733" width="13.54296875" style="11" customWidth="1"/>
    <col min="9734" max="9734" width="15.1796875" style="11" customWidth="1"/>
    <col min="9735" max="9735" width="15.453125" style="11" customWidth="1"/>
    <col min="9736" max="9980" width="9.1796875" style="11" customWidth="1"/>
    <col min="9981" max="9981" width="5.1796875" style="11" customWidth="1"/>
    <col min="9982" max="9982" width="17.1796875" style="11" customWidth="1"/>
    <col min="9983" max="9983" width="4.453125" style="11" customWidth="1"/>
    <col min="9984" max="9984" width="13.453125" style="11"/>
    <col min="9985" max="9985" width="20" style="11" customWidth="1"/>
    <col min="9986" max="9988" width="13.453125" style="11" customWidth="1"/>
    <col min="9989" max="9989" width="13.54296875" style="11" customWidth="1"/>
    <col min="9990" max="9990" width="15.1796875" style="11" customWidth="1"/>
    <col min="9991" max="9991" width="15.453125" style="11" customWidth="1"/>
    <col min="9992" max="10236" width="9.1796875" style="11" customWidth="1"/>
    <col min="10237" max="10237" width="5.1796875" style="11" customWidth="1"/>
    <col min="10238" max="10238" width="17.1796875" style="11" customWidth="1"/>
    <col min="10239" max="10239" width="4.453125" style="11" customWidth="1"/>
    <col min="10240" max="10240" width="13.453125" style="11"/>
    <col min="10241" max="10241" width="20" style="11" customWidth="1"/>
    <col min="10242" max="10244" width="13.453125" style="11" customWidth="1"/>
    <col min="10245" max="10245" width="13.54296875" style="11" customWidth="1"/>
    <col min="10246" max="10246" width="15.1796875" style="11" customWidth="1"/>
    <col min="10247" max="10247" width="15.453125" style="11" customWidth="1"/>
    <col min="10248" max="10492" width="9.1796875" style="11" customWidth="1"/>
    <col min="10493" max="10493" width="5.1796875" style="11" customWidth="1"/>
    <col min="10494" max="10494" width="17.1796875" style="11" customWidth="1"/>
    <col min="10495" max="10495" width="4.453125" style="11" customWidth="1"/>
    <col min="10496" max="10496" width="13.453125" style="11"/>
    <col min="10497" max="10497" width="20" style="11" customWidth="1"/>
    <col min="10498" max="10500" width="13.453125" style="11" customWidth="1"/>
    <col min="10501" max="10501" width="13.54296875" style="11" customWidth="1"/>
    <col min="10502" max="10502" width="15.1796875" style="11" customWidth="1"/>
    <col min="10503" max="10503" width="15.453125" style="11" customWidth="1"/>
    <col min="10504" max="10748" width="9.1796875" style="11" customWidth="1"/>
    <col min="10749" max="10749" width="5.1796875" style="11" customWidth="1"/>
    <col min="10750" max="10750" width="17.1796875" style="11" customWidth="1"/>
    <col min="10751" max="10751" width="4.453125" style="11" customWidth="1"/>
    <col min="10752" max="10752" width="13.453125" style="11"/>
    <col min="10753" max="10753" width="20" style="11" customWidth="1"/>
    <col min="10754" max="10756" width="13.453125" style="11" customWidth="1"/>
    <col min="10757" max="10757" width="13.54296875" style="11" customWidth="1"/>
    <col min="10758" max="10758" width="15.1796875" style="11" customWidth="1"/>
    <col min="10759" max="10759" width="15.453125" style="11" customWidth="1"/>
    <col min="10760" max="11004" width="9.1796875" style="11" customWidth="1"/>
    <col min="11005" max="11005" width="5.1796875" style="11" customWidth="1"/>
    <col min="11006" max="11006" width="17.1796875" style="11" customWidth="1"/>
    <col min="11007" max="11007" width="4.453125" style="11" customWidth="1"/>
    <col min="11008" max="11008" width="13.453125" style="11"/>
    <col min="11009" max="11009" width="20" style="11" customWidth="1"/>
    <col min="11010" max="11012" width="13.453125" style="11" customWidth="1"/>
    <col min="11013" max="11013" width="13.54296875" style="11" customWidth="1"/>
    <col min="11014" max="11014" width="15.1796875" style="11" customWidth="1"/>
    <col min="11015" max="11015" width="15.453125" style="11" customWidth="1"/>
    <col min="11016" max="11260" width="9.1796875" style="11" customWidth="1"/>
    <col min="11261" max="11261" width="5.1796875" style="11" customWidth="1"/>
    <col min="11262" max="11262" width="17.1796875" style="11" customWidth="1"/>
    <col min="11263" max="11263" width="4.453125" style="11" customWidth="1"/>
    <col min="11264" max="11264" width="13.453125" style="11"/>
    <col min="11265" max="11265" width="20" style="11" customWidth="1"/>
    <col min="11266" max="11268" width="13.453125" style="11" customWidth="1"/>
    <col min="11269" max="11269" width="13.54296875" style="11" customWidth="1"/>
    <col min="11270" max="11270" width="15.1796875" style="11" customWidth="1"/>
    <col min="11271" max="11271" width="15.453125" style="11" customWidth="1"/>
    <col min="11272" max="11516" width="9.1796875" style="11" customWidth="1"/>
    <col min="11517" max="11517" width="5.1796875" style="11" customWidth="1"/>
    <col min="11518" max="11518" width="17.1796875" style="11" customWidth="1"/>
    <col min="11519" max="11519" width="4.453125" style="11" customWidth="1"/>
    <col min="11520" max="11520" width="13.453125" style="11"/>
    <col min="11521" max="11521" width="20" style="11" customWidth="1"/>
    <col min="11522" max="11524" width="13.453125" style="11" customWidth="1"/>
    <col min="11525" max="11525" width="13.54296875" style="11" customWidth="1"/>
    <col min="11526" max="11526" width="15.1796875" style="11" customWidth="1"/>
    <col min="11527" max="11527" width="15.453125" style="11" customWidth="1"/>
    <col min="11528" max="11772" width="9.1796875" style="11" customWidth="1"/>
    <col min="11773" max="11773" width="5.1796875" style="11" customWidth="1"/>
    <col min="11774" max="11774" width="17.1796875" style="11" customWidth="1"/>
    <col min="11775" max="11775" width="4.453125" style="11" customWidth="1"/>
    <col min="11776" max="11776" width="13.453125" style="11"/>
    <col min="11777" max="11777" width="20" style="11" customWidth="1"/>
    <col min="11778" max="11780" width="13.453125" style="11" customWidth="1"/>
    <col min="11781" max="11781" width="13.54296875" style="11" customWidth="1"/>
    <col min="11782" max="11782" width="15.1796875" style="11" customWidth="1"/>
    <col min="11783" max="11783" width="15.453125" style="11" customWidth="1"/>
    <col min="11784" max="12028" width="9.1796875" style="11" customWidth="1"/>
    <col min="12029" max="12029" width="5.1796875" style="11" customWidth="1"/>
    <col min="12030" max="12030" width="17.1796875" style="11" customWidth="1"/>
    <col min="12031" max="12031" width="4.453125" style="11" customWidth="1"/>
    <col min="12032" max="12032" width="13.453125" style="11"/>
    <col min="12033" max="12033" width="20" style="11" customWidth="1"/>
    <col min="12034" max="12036" width="13.453125" style="11" customWidth="1"/>
    <col min="12037" max="12037" width="13.54296875" style="11" customWidth="1"/>
    <col min="12038" max="12038" width="15.1796875" style="11" customWidth="1"/>
    <col min="12039" max="12039" width="15.453125" style="11" customWidth="1"/>
    <col min="12040" max="12284" width="9.1796875" style="11" customWidth="1"/>
    <col min="12285" max="12285" width="5.1796875" style="11" customWidth="1"/>
    <col min="12286" max="12286" width="17.1796875" style="11" customWidth="1"/>
    <col min="12287" max="12287" width="4.453125" style="11" customWidth="1"/>
    <col min="12288" max="12288" width="13.453125" style="11"/>
    <col min="12289" max="12289" width="20" style="11" customWidth="1"/>
    <col min="12290" max="12292" width="13.453125" style="11" customWidth="1"/>
    <col min="12293" max="12293" width="13.54296875" style="11" customWidth="1"/>
    <col min="12294" max="12294" width="15.1796875" style="11" customWidth="1"/>
    <col min="12295" max="12295" width="15.453125" style="11" customWidth="1"/>
    <col min="12296" max="12540" width="9.1796875" style="11" customWidth="1"/>
    <col min="12541" max="12541" width="5.1796875" style="11" customWidth="1"/>
    <col min="12542" max="12542" width="17.1796875" style="11" customWidth="1"/>
    <col min="12543" max="12543" width="4.453125" style="11" customWidth="1"/>
    <col min="12544" max="12544" width="13.453125" style="11"/>
    <col min="12545" max="12545" width="20" style="11" customWidth="1"/>
    <col min="12546" max="12548" width="13.453125" style="11" customWidth="1"/>
    <col min="12549" max="12549" width="13.54296875" style="11" customWidth="1"/>
    <col min="12550" max="12550" width="15.1796875" style="11" customWidth="1"/>
    <col min="12551" max="12551" width="15.453125" style="11" customWidth="1"/>
    <col min="12552" max="12796" width="9.1796875" style="11" customWidth="1"/>
    <col min="12797" max="12797" width="5.1796875" style="11" customWidth="1"/>
    <col min="12798" max="12798" width="17.1796875" style="11" customWidth="1"/>
    <col min="12799" max="12799" width="4.453125" style="11" customWidth="1"/>
    <col min="12800" max="12800" width="13.453125" style="11"/>
    <col min="12801" max="12801" width="20" style="11" customWidth="1"/>
    <col min="12802" max="12804" width="13.453125" style="11" customWidth="1"/>
    <col min="12805" max="12805" width="13.54296875" style="11" customWidth="1"/>
    <col min="12806" max="12806" width="15.1796875" style="11" customWidth="1"/>
    <col min="12807" max="12807" width="15.453125" style="11" customWidth="1"/>
    <col min="12808" max="13052" width="9.1796875" style="11" customWidth="1"/>
    <col min="13053" max="13053" width="5.1796875" style="11" customWidth="1"/>
    <col min="13054" max="13054" width="17.1796875" style="11" customWidth="1"/>
    <col min="13055" max="13055" width="4.453125" style="11" customWidth="1"/>
    <col min="13056" max="13056" width="13.453125" style="11"/>
    <col min="13057" max="13057" width="20" style="11" customWidth="1"/>
    <col min="13058" max="13060" width="13.453125" style="11" customWidth="1"/>
    <col min="13061" max="13061" width="13.54296875" style="11" customWidth="1"/>
    <col min="13062" max="13062" width="15.1796875" style="11" customWidth="1"/>
    <col min="13063" max="13063" width="15.453125" style="11" customWidth="1"/>
    <col min="13064" max="13308" width="9.1796875" style="11" customWidth="1"/>
    <col min="13309" max="13309" width="5.1796875" style="11" customWidth="1"/>
    <col min="13310" max="13310" width="17.1796875" style="11" customWidth="1"/>
    <col min="13311" max="13311" width="4.453125" style="11" customWidth="1"/>
    <col min="13312" max="13312" width="13.453125" style="11"/>
    <col min="13313" max="13313" width="20" style="11" customWidth="1"/>
    <col min="13314" max="13316" width="13.453125" style="11" customWidth="1"/>
    <col min="13317" max="13317" width="13.54296875" style="11" customWidth="1"/>
    <col min="13318" max="13318" width="15.1796875" style="11" customWidth="1"/>
    <col min="13319" max="13319" width="15.453125" style="11" customWidth="1"/>
    <col min="13320" max="13564" width="9.1796875" style="11" customWidth="1"/>
    <col min="13565" max="13565" width="5.1796875" style="11" customWidth="1"/>
    <col min="13566" max="13566" width="17.1796875" style="11" customWidth="1"/>
    <col min="13567" max="13567" width="4.453125" style="11" customWidth="1"/>
    <col min="13568" max="13568" width="13.453125" style="11"/>
    <col min="13569" max="13569" width="20" style="11" customWidth="1"/>
    <col min="13570" max="13572" width="13.453125" style="11" customWidth="1"/>
    <col min="13573" max="13573" width="13.54296875" style="11" customWidth="1"/>
    <col min="13574" max="13574" width="15.1796875" style="11" customWidth="1"/>
    <col min="13575" max="13575" width="15.453125" style="11" customWidth="1"/>
    <col min="13576" max="13820" width="9.1796875" style="11" customWidth="1"/>
    <col min="13821" max="13821" width="5.1796875" style="11" customWidth="1"/>
    <col min="13822" max="13822" width="17.1796875" style="11" customWidth="1"/>
    <col min="13823" max="13823" width="4.453125" style="11" customWidth="1"/>
    <col min="13824" max="13824" width="13.453125" style="11"/>
    <col min="13825" max="13825" width="20" style="11" customWidth="1"/>
    <col min="13826" max="13828" width="13.453125" style="11" customWidth="1"/>
    <col min="13829" max="13829" width="13.54296875" style="11" customWidth="1"/>
    <col min="13830" max="13830" width="15.1796875" style="11" customWidth="1"/>
    <col min="13831" max="13831" width="15.453125" style="11" customWidth="1"/>
    <col min="13832" max="14076" width="9.1796875" style="11" customWidth="1"/>
    <col min="14077" max="14077" width="5.1796875" style="11" customWidth="1"/>
    <col min="14078" max="14078" width="17.1796875" style="11" customWidth="1"/>
    <col min="14079" max="14079" width="4.453125" style="11" customWidth="1"/>
    <col min="14080" max="14080" width="13.453125" style="11"/>
    <col min="14081" max="14081" width="20" style="11" customWidth="1"/>
    <col min="14082" max="14084" width="13.453125" style="11" customWidth="1"/>
    <col min="14085" max="14085" width="13.54296875" style="11" customWidth="1"/>
    <col min="14086" max="14086" width="15.1796875" style="11" customWidth="1"/>
    <col min="14087" max="14087" width="15.453125" style="11" customWidth="1"/>
    <col min="14088" max="14332" width="9.1796875" style="11" customWidth="1"/>
    <col min="14333" max="14333" width="5.1796875" style="11" customWidth="1"/>
    <col min="14334" max="14334" width="17.1796875" style="11" customWidth="1"/>
    <col min="14335" max="14335" width="4.453125" style="11" customWidth="1"/>
    <col min="14336" max="14336" width="13.453125" style="11"/>
    <col min="14337" max="14337" width="20" style="11" customWidth="1"/>
    <col min="14338" max="14340" width="13.453125" style="11" customWidth="1"/>
    <col min="14341" max="14341" width="13.54296875" style="11" customWidth="1"/>
    <col min="14342" max="14342" width="15.1796875" style="11" customWidth="1"/>
    <col min="14343" max="14343" width="15.453125" style="11" customWidth="1"/>
    <col min="14344" max="14588" width="9.1796875" style="11" customWidth="1"/>
    <col min="14589" max="14589" width="5.1796875" style="11" customWidth="1"/>
    <col min="14590" max="14590" width="17.1796875" style="11" customWidth="1"/>
    <col min="14591" max="14591" width="4.453125" style="11" customWidth="1"/>
    <col min="14592" max="14592" width="13.453125" style="11"/>
    <col min="14593" max="14593" width="20" style="11" customWidth="1"/>
    <col min="14594" max="14596" width="13.453125" style="11" customWidth="1"/>
    <col min="14597" max="14597" width="13.54296875" style="11" customWidth="1"/>
    <col min="14598" max="14598" width="15.1796875" style="11" customWidth="1"/>
    <col min="14599" max="14599" width="15.453125" style="11" customWidth="1"/>
    <col min="14600" max="14844" width="9.1796875" style="11" customWidth="1"/>
    <col min="14845" max="14845" width="5.1796875" style="11" customWidth="1"/>
    <col min="14846" max="14846" width="17.1796875" style="11" customWidth="1"/>
    <col min="14847" max="14847" width="4.453125" style="11" customWidth="1"/>
    <col min="14848" max="14848" width="13.453125" style="11"/>
    <col min="14849" max="14849" width="20" style="11" customWidth="1"/>
    <col min="14850" max="14852" width="13.453125" style="11" customWidth="1"/>
    <col min="14853" max="14853" width="13.54296875" style="11" customWidth="1"/>
    <col min="14854" max="14854" width="15.1796875" style="11" customWidth="1"/>
    <col min="14855" max="14855" width="15.453125" style="11" customWidth="1"/>
    <col min="14856" max="15100" width="9.1796875" style="11" customWidth="1"/>
    <col min="15101" max="15101" width="5.1796875" style="11" customWidth="1"/>
    <col min="15102" max="15102" width="17.1796875" style="11" customWidth="1"/>
    <col min="15103" max="15103" width="4.453125" style="11" customWidth="1"/>
    <col min="15104" max="15104" width="13.453125" style="11"/>
    <col min="15105" max="15105" width="20" style="11" customWidth="1"/>
    <col min="15106" max="15108" width="13.453125" style="11" customWidth="1"/>
    <col min="15109" max="15109" width="13.54296875" style="11" customWidth="1"/>
    <col min="15110" max="15110" width="15.1796875" style="11" customWidth="1"/>
    <col min="15111" max="15111" width="15.453125" style="11" customWidth="1"/>
    <col min="15112" max="15356" width="9.1796875" style="11" customWidth="1"/>
    <col min="15357" max="15357" width="5.1796875" style="11" customWidth="1"/>
    <col min="15358" max="15358" width="17.1796875" style="11" customWidth="1"/>
    <col min="15359" max="15359" width="4.453125" style="11" customWidth="1"/>
    <col min="15360" max="15360" width="13.453125" style="11"/>
    <col min="15361" max="15361" width="20" style="11" customWidth="1"/>
    <col min="15362" max="15364" width="13.453125" style="11" customWidth="1"/>
    <col min="15365" max="15365" width="13.54296875" style="11" customWidth="1"/>
    <col min="15366" max="15366" width="15.1796875" style="11" customWidth="1"/>
    <col min="15367" max="15367" width="15.453125" style="11" customWidth="1"/>
    <col min="15368" max="15612" width="9.1796875" style="11" customWidth="1"/>
    <col min="15613" max="15613" width="5.1796875" style="11" customWidth="1"/>
    <col min="15614" max="15614" width="17.1796875" style="11" customWidth="1"/>
    <col min="15615" max="15615" width="4.453125" style="11" customWidth="1"/>
    <col min="15616" max="15616" width="13.453125" style="11"/>
    <col min="15617" max="15617" width="20" style="11" customWidth="1"/>
    <col min="15618" max="15620" width="13.453125" style="11" customWidth="1"/>
    <col min="15621" max="15621" width="13.54296875" style="11" customWidth="1"/>
    <col min="15622" max="15622" width="15.1796875" style="11" customWidth="1"/>
    <col min="15623" max="15623" width="15.453125" style="11" customWidth="1"/>
    <col min="15624" max="15868" width="9.1796875" style="11" customWidth="1"/>
    <col min="15869" max="15869" width="5.1796875" style="11" customWidth="1"/>
    <col min="15870" max="15870" width="17.1796875" style="11" customWidth="1"/>
    <col min="15871" max="15871" width="4.453125" style="11" customWidth="1"/>
    <col min="15872" max="15872" width="13.453125" style="11"/>
    <col min="15873" max="15873" width="20" style="11" customWidth="1"/>
    <col min="15874" max="15876" width="13.453125" style="11" customWidth="1"/>
    <col min="15877" max="15877" width="13.54296875" style="11" customWidth="1"/>
    <col min="15878" max="15878" width="15.1796875" style="11" customWidth="1"/>
    <col min="15879" max="15879" width="15.453125" style="11" customWidth="1"/>
    <col min="15880" max="16124" width="9.1796875" style="11" customWidth="1"/>
    <col min="16125" max="16125" width="5.1796875" style="11" customWidth="1"/>
    <col min="16126" max="16126" width="17.1796875" style="11" customWidth="1"/>
    <col min="16127" max="16127" width="4.453125" style="11" customWidth="1"/>
    <col min="16128" max="16128" width="13.453125" style="11"/>
    <col min="16129" max="16129" width="20" style="11" customWidth="1"/>
    <col min="16130" max="16132" width="13.453125" style="11" customWidth="1"/>
    <col min="16133" max="16133" width="13.54296875" style="11" customWidth="1"/>
    <col min="16134" max="16134" width="15.1796875" style="11" customWidth="1"/>
    <col min="16135" max="16135" width="15.453125" style="11" customWidth="1"/>
    <col min="16136" max="16380" width="9.1796875" style="11" customWidth="1"/>
    <col min="16381" max="16381" width="5.1796875" style="11" customWidth="1"/>
    <col min="16382" max="16382" width="17.1796875" style="11" customWidth="1"/>
    <col min="16383" max="16383" width="4.453125" style="11" customWidth="1"/>
    <col min="16384" max="16384" width="13.453125" style="11"/>
  </cols>
  <sheetData>
    <row r="1" spans="1:10" ht="15.5" x14ac:dyDescent="0.35">
      <c r="A1" s="1" t="s">
        <v>12</v>
      </c>
    </row>
    <row r="2" spans="1:10" ht="15.5" x14ac:dyDescent="0.35">
      <c r="A2" s="13" t="s">
        <v>81</v>
      </c>
    </row>
    <row r="4" spans="1:10" ht="15.5" x14ac:dyDescent="0.35">
      <c r="A4" s="3" t="s">
        <v>23</v>
      </c>
      <c r="B4" s="3" t="s">
        <v>37</v>
      </c>
    </row>
    <row r="5" spans="1:10" ht="15.5" x14ac:dyDescent="0.35">
      <c r="A5" s="48" t="s">
        <v>25</v>
      </c>
      <c r="B5" s="47" t="s">
        <v>65</v>
      </c>
    </row>
    <row r="6" spans="1:10" s="17" customFormat="1" ht="29" x14ac:dyDescent="0.3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12" t="s">
        <v>20</v>
      </c>
      <c r="H6" s="103" t="s">
        <v>107</v>
      </c>
      <c r="I6" s="164" t="s">
        <v>102</v>
      </c>
      <c r="J6" s="164"/>
    </row>
    <row r="7" spans="1:10" ht="14.5" x14ac:dyDescent="0.35">
      <c r="A7" s="55" t="s">
        <v>110</v>
      </c>
      <c r="B7" s="43">
        <f>B14+B21+B28+B35+B42</f>
        <v>0</v>
      </c>
      <c r="C7" s="150">
        <f t="shared" ref="C7:F7" si="0">C14+C21+C28+C35+C42</f>
        <v>260888</v>
      </c>
      <c r="D7" s="150">
        <f t="shared" si="0"/>
        <v>294187</v>
      </c>
      <c r="E7" s="150">
        <f t="shared" si="0"/>
        <v>0</v>
      </c>
      <c r="F7" s="150">
        <f t="shared" si="0"/>
        <v>0</v>
      </c>
      <c r="G7" s="19">
        <f>SUM(B7:F7)</f>
        <v>555075</v>
      </c>
      <c r="H7" s="104">
        <v>-1699592</v>
      </c>
      <c r="I7" s="108">
        <f>(G7-H7)/G7</f>
        <v>4.0619141557447191</v>
      </c>
      <c r="J7" s="109">
        <f>G7-H7</f>
        <v>2254667</v>
      </c>
    </row>
    <row r="8" spans="1:10" ht="14.5" x14ac:dyDescent="0.35">
      <c r="A8" s="55" t="s">
        <v>111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4.5" x14ac:dyDescent="0.35">
      <c r="A9" s="55" t="s">
        <v>112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  <c r="H9" s="31"/>
    </row>
    <row r="10" spans="1:10" ht="29" x14ac:dyDescent="0.35">
      <c r="A10" s="98" t="s">
        <v>114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4.5" x14ac:dyDescent="0.35">
      <c r="A11" s="142"/>
      <c r="B11" s="22"/>
      <c r="C11" s="22"/>
      <c r="D11" s="22"/>
      <c r="E11" s="22"/>
      <c r="F11" s="22"/>
      <c r="G11" s="23"/>
    </row>
    <row r="12" spans="1:10" ht="14.5" x14ac:dyDescent="0.35">
      <c r="A12" s="142"/>
      <c r="B12" s="24"/>
      <c r="C12" s="24"/>
      <c r="D12" s="24"/>
      <c r="E12" s="24"/>
      <c r="F12" s="24"/>
      <c r="G12" s="25"/>
    </row>
    <row r="13" spans="1:10" ht="43.5" x14ac:dyDescent="0.3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12" t="s">
        <v>20</v>
      </c>
    </row>
    <row r="14" spans="1:10" ht="14.5" x14ac:dyDescent="0.35">
      <c r="A14" s="139" t="s">
        <v>110</v>
      </c>
      <c r="B14" s="19">
        <f>0-B21</f>
        <v>0</v>
      </c>
      <c r="C14" s="19">
        <f>258428-C21</f>
        <v>258428</v>
      </c>
      <c r="D14" s="140">
        <v>0</v>
      </c>
      <c r="E14" s="140">
        <f>0-E21</f>
        <v>0</v>
      </c>
      <c r="F14" s="140">
        <f>0-F21</f>
        <v>0</v>
      </c>
      <c r="G14" s="19">
        <f>SUM(B14:F14)</f>
        <v>258428</v>
      </c>
    </row>
    <row r="15" spans="1:10" ht="14.5" x14ac:dyDescent="0.35">
      <c r="A15" s="139" t="s">
        <v>111</v>
      </c>
      <c r="B15" s="140">
        <v>0</v>
      </c>
      <c r="C15" s="140">
        <v>0</v>
      </c>
      <c r="D15" s="140">
        <v>0</v>
      </c>
      <c r="E15" s="152">
        <v>0</v>
      </c>
      <c r="F15" s="140">
        <v>0</v>
      </c>
      <c r="G15" s="19">
        <f>SUM(B15:F15)</f>
        <v>0</v>
      </c>
    </row>
    <row r="16" spans="1:10" ht="14.5" x14ac:dyDescent="0.35">
      <c r="A16" s="139" t="s">
        <v>112</v>
      </c>
      <c r="B16" s="140">
        <v>0</v>
      </c>
      <c r="C16" s="140">
        <v>0</v>
      </c>
      <c r="D16" s="140">
        <v>0</v>
      </c>
      <c r="E16" s="152">
        <v>0</v>
      </c>
      <c r="F16" s="140">
        <v>0</v>
      </c>
      <c r="G16" s="19">
        <f>SUM(B16:F16)</f>
        <v>0</v>
      </c>
    </row>
    <row r="17" spans="1:7" ht="29" x14ac:dyDescent="0.35">
      <c r="A17" s="98" t="s">
        <v>114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4.5" x14ac:dyDescent="0.35">
      <c r="A18" s="148"/>
      <c r="B18" s="24"/>
      <c r="C18" s="24"/>
      <c r="D18" s="24"/>
      <c r="E18" s="24"/>
      <c r="F18" s="24"/>
      <c r="G18" s="25"/>
    </row>
    <row r="19" spans="1:7" ht="14.5" x14ac:dyDescent="0.35">
      <c r="A19" s="148"/>
      <c r="B19" s="26"/>
      <c r="C19" s="26"/>
      <c r="D19" s="26"/>
      <c r="E19" s="26"/>
      <c r="F19" s="26"/>
      <c r="G19" s="27"/>
    </row>
    <row r="20" spans="1:7" ht="29" x14ac:dyDescent="0.3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12" t="s">
        <v>20</v>
      </c>
    </row>
    <row r="21" spans="1:7" ht="14.5" x14ac:dyDescent="0.35">
      <c r="A21" s="139" t="s">
        <v>110</v>
      </c>
      <c r="B21" s="140">
        <v>0</v>
      </c>
      <c r="C21" s="140">
        <v>0</v>
      </c>
      <c r="D21" s="140">
        <v>0</v>
      </c>
      <c r="E21" s="152">
        <v>0</v>
      </c>
      <c r="F21" s="140">
        <v>0</v>
      </c>
      <c r="G21" s="19">
        <f>SUM(B21:F21)</f>
        <v>0</v>
      </c>
    </row>
    <row r="22" spans="1:7" ht="14.5" x14ac:dyDescent="0.35">
      <c r="A22" s="139" t="s">
        <v>111</v>
      </c>
      <c r="B22" s="140">
        <v>0</v>
      </c>
      <c r="C22" s="140">
        <v>0</v>
      </c>
      <c r="D22" s="140">
        <v>0</v>
      </c>
      <c r="E22" s="152">
        <v>0</v>
      </c>
      <c r="F22" s="140">
        <v>0</v>
      </c>
      <c r="G22" s="19">
        <v>0</v>
      </c>
    </row>
    <row r="23" spans="1:7" ht="14.5" x14ac:dyDescent="0.35">
      <c r="A23" s="139" t="s">
        <v>112</v>
      </c>
      <c r="B23" s="140">
        <v>0</v>
      </c>
      <c r="C23" s="140">
        <v>0</v>
      </c>
      <c r="D23" s="140">
        <v>0</v>
      </c>
      <c r="E23" s="152">
        <v>0</v>
      </c>
      <c r="F23" s="140">
        <v>0</v>
      </c>
      <c r="G23" s="19">
        <f>SUM(B23:F23)</f>
        <v>0</v>
      </c>
    </row>
    <row r="24" spans="1:7" ht="29" x14ac:dyDescent="0.35">
      <c r="A24" s="98" t="s">
        <v>114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4.5" x14ac:dyDescent="0.35">
      <c r="A25" s="142"/>
      <c r="B25" s="26"/>
      <c r="C25" s="26"/>
      <c r="D25" s="26"/>
      <c r="E25" s="26"/>
      <c r="F25" s="26"/>
      <c r="G25" s="27"/>
    </row>
    <row r="26" spans="1:7" ht="14.5" x14ac:dyDescent="0.35">
      <c r="A26" s="142"/>
      <c r="B26" s="26"/>
      <c r="C26" s="26"/>
      <c r="D26" s="26"/>
      <c r="E26" s="26"/>
      <c r="F26" s="26"/>
      <c r="G26" s="27"/>
    </row>
    <row r="27" spans="1:7" ht="29" x14ac:dyDescent="0.3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12" t="s">
        <v>20</v>
      </c>
    </row>
    <row r="28" spans="1:7" ht="14.5" x14ac:dyDescent="0.35">
      <c r="A28" s="139" t="s">
        <v>110</v>
      </c>
      <c r="B28" s="140">
        <v>0</v>
      </c>
      <c r="C28" s="140">
        <v>2460</v>
      </c>
      <c r="D28" s="140">
        <v>0</v>
      </c>
      <c r="E28" s="152">
        <v>0</v>
      </c>
      <c r="F28" s="140">
        <v>0</v>
      </c>
      <c r="G28" s="19">
        <f>SUM(B28:F28)</f>
        <v>2460</v>
      </c>
    </row>
    <row r="29" spans="1:7" ht="14.5" x14ac:dyDescent="0.35">
      <c r="A29" s="139" t="s">
        <v>111</v>
      </c>
      <c r="B29" s="140">
        <v>0</v>
      </c>
      <c r="C29" s="140">
        <v>0</v>
      </c>
      <c r="D29" s="140">
        <v>0</v>
      </c>
      <c r="E29" s="152">
        <v>0</v>
      </c>
      <c r="F29" s="140">
        <v>0</v>
      </c>
      <c r="G29" s="19">
        <f>SUM(B29:F29)</f>
        <v>0</v>
      </c>
    </row>
    <row r="30" spans="1:7" ht="14.5" x14ac:dyDescent="0.35">
      <c r="A30" s="139" t="s">
        <v>112</v>
      </c>
      <c r="B30" s="140">
        <v>0</v>
      </c>
      <c r="C30" s="140">
        <v>0</v>
      </c>
      <c r="D30" s="140">
        <v>0</v>
      </c>
      <c r="E30" s="152">
        <v>0</v>
      </c>
      <c r="F30" s="140">
        <v>0</v>
      </c>
      <c r="G30" s="19">
        <f>SUM(B30:F30)</f>
        <v>0</v>
      </c>
    </row>
    <row r="31" spans="1:7" ht="29" x14ac:dyDescent="0.35">
      <c r="A31" s="98" t="s">
        <v>114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4.5" x14ac:dyDescent="0.35">
      <c r="A32" s="142"/>
      <c r="B32" s="22"/>
      <c r="C32" s="22"/>
      <c r="D32" s="22"/>
      <c r="E32" s="22"/>
      <c r="F32" s="22"/>
      <c r="G32" s="25"/>
    </row>
    <row r="33" spans="1:8" ht="14.5" x14ac:dyDescent="0.35">
      <c r="A33" s="142"/>
      <c r="B33" s="22"/>
      <c r="C33" s="22"/>
      <c r="D33" s="22"/>
      <c r="E33" s="22"/>
      <c r="F33" s="22"/>
      <c r="G33" s="25"/>
    </row>
    <row r="34" spans="1:8" ht="29" x14ac:dyDescent="0.3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12" t="s">
        <v>20</v>
      </c>
    </row>
    <row r="35" spans="1:8" ht="14.5" x14ac:dyDescent="0.35">
      <c r="A35" s="139" t="s">
        <v>110</v>
      </c>
      <c r="B35" s="140">
        <v>0</v>
      </c>
      <c r="C35" s="140">
        <v>0</v>
      </c>
      <c r="D35" s="140">
        <v>294187</v>
      </c>
      <c r="E35" s="152">
        <v>0</v>
      </c>
      <c r="F35" s="140">
        <v>0</v>
      </c>
      <c r="G35" s="19">
        <f>SUM(B35:F35)</f>
        <v>294187</v>
      </c>
      <c r="H35" s="100"/>
    </row>
    <row r="36" spans="1:8" ht="14.5" x14ac:dyDescent="0.35">
      <c r="A36" s="139" t="s">
        <v>111</v>
      </c>
      <c r="B36" s="140">
        <v>0</v>
      </c>
      <c r="C36" s="140">
        <v>0</v>
      </c>
      <c r="D36" s="140">
        <v>0</v>
      </c>
      <c r="E36" s="152">
        <v>0</v>
      </c>
      <c r="F36" s="140">
        <v>0</v>
      </c>
      <c r="G36" s="19">
        <f>SUM(B36:F36)</f>
        <v>0</v>
      </c>
    </row>
    <row r="37" spans="1:8" ht="14.5" x14ac:dyDescent="0.35">
      <c r="A37" s="139" t="s">
        <v>112</v>
      </c>
      <c r="B37" s="140">
        <v>0</v>
      </c>
      <c r="C37" s="140">
        <v>0</v>
      </c>
      <c r="D37" s="140">
        <v>0</v>
      </c>
      <c r="E37" s="152">
        <v>0</v>
      </c>
      <c r="F37" s="140">
        <v>0</v>
      </c>
      <c r="G37" s="19">
        <f>SUM(B37:F37)</f>
        <v>0</v>
      </c>
    </row>
    <row r="38" spans="1:8" ht="29" x14ac:dyDescent="0.35">
      <c r="A38" s="98" t="s">
        <v>114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8" ht="14.5" x14ac:dyDescent="0.35">
      <c r="A39" s="136"/>
      <c r="B39" s="22"/>
      <c r="C39" s="22"/>
      <c r="D39" s="22"/>
      <c r="E39" s="22"/>
      <c r="F39" s="22"/>
      <c r="G39" s="23"/>
    </row>
    <row r="40" spans="1:8" ht="14.5" x14ac:dyDescent="0.35">
      <c r="A40" s="136"/>
      <c r="B40" s="22"/>
      <c r="C40" s="22"/>
      <c r="D40" s="22"/>
      <c r="E40" s="22"/>
      <c r="F40" s="22"/>
      <c r="G40" s="23"/>
    </row>
    <row r="41" spans="1:8" ht="29" x14ac:dyDescent="0.3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12" t="s">
        <v>20</v>
      </c>
    </row>
    <row r="42" spans="1:8" ht="14.5" x14ac:dyDescent="0.35">
      <c r="A42" s="139" t="s">
        <v>110</v>
      </c>
      <c r="B42" s="140">
        <v>0</v>
      </c>
      <c r="C42" s="140">
        <v>0</v>
      </c>
      <c r="D42" s="140">
        <v>0</v>
      </c>
      <c r="E42" s="152">
        <v>0</v>
      </c>
      <c r="F42" s="140">
        <v>0</v>
      </c>
      <c r="G42" s="19">
        <f>SUM(B42:F42)</f>
        <v>0</v>
      </c>
      <c r="H42" s="100"/>
    </row>
    <row r="43" spans="1:8" ht="14.5" x14ac:dyDescent="0.35">
      <c r="A43" s="139" t="s">
        <v>111</v>
      </c>
      <c r="B43" s="140">
        <v>0</v>
      </c>
      <c r="C43" s="140">
        <v>0</v>
      </c>
      <c r="D43" s="140">
        <v>0</v>
      </c>
      <c r="E43" s="152">
        <v>0</v>
      </c>
      <c r="F43" s="140">
        <v>0</v>
      </c>
      <c r="G43" s="19">
        <f>SUM(B43:F43)</f>
        <v>0</v>
      </c>
    </row>
    <row r="44" spans="1:8" ht="14.5" x14ac:dyDescent="0.35">
      <c r="A44" s="139" t="s">
        <v>112</v>
      </c>
      <c r="B44" s="140">
        <v>0</v>
      </c>
      <c r="C44" s="140">
        <v>0</v>
      </c>
      <c r="D44" s="140">
        <v>0</v>
      </c>
      <c r="E44" s="152">
        <v>0</v>
      </c>
      <c r="F44" s="140">
        <v>0</v>
      </c>
      <c r="G44" s="19">
        <f>SUM(B44:F44)</f>
        <v>0</v>
      </c>
    </row>
    <row r="45" spans="1:8" ht="29" x14ac:dyDescent="0.35">
      <c r="A45" s="98" t="s">
        <v>114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8" ht="14.5" x14ac:dyDescent="0.3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4" orientation="landscape" cellComments="atEnd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11" sqref="B11"/>
    </sheetView>
  </sheetViews>
  <sheetFormatPr defaultRowHeight="14.5" x14ac:dyDescent="0.35"/>
  <cols>
    <col min="1" max="1" width="27.1796875" style="2" customWidth="1"/>
    <col min="2" max="2" width="24.54296875" style="2" bestFit="1" customWidth="1"/>
    <col min="3" max="3" width="24.54296875" style="2" customWidth="1"/>
    <col min="4" max="7" width="15.54296875" style="2" customWidth="1"/>
    <col min="8" max="8" width="13.453125" style="59" bestFit="1" customWidth="1"/>
    <col min="9" max="233" width="9.1796875" style="2"/>
    <col min="234" max="234" width="27.1796875" style="2" customWidth="1"/>
    <col min="235" max="235" width="24.54296875" style="2" bestFit="1" customWidth="1"/>
    <col min="236" max="246" width="15.54296875" style="2" customWidth="1"/>
    <col min="247" max="247" width="21.54296875" style="2" customWidth="1"/>
    <col min="248" max="489" width="9.1796875" style="2"/>
    <col min="490" max="490" width="27.1796875" style="2" customWidth="1"/>
    <col min="491" max="491" width="24.54296875" style="2" bestFit="1" customWidth="1"/>
    <col min="492" max="502" width="15.54296875" style="2" customWidth="1"/>
    <col min="503" max="503" width="21.54296875" style="2" customWidth="1"/>
    <col min="504" max="745" width="9.1796875" style="2"/>
    <col min="746" max="746" width="27.1796875" style="2" customWidth="1"/>
    <col min="747" max="747" width="24.54296875" style="2" bestFit="1" customWidth="1"/>
    <col min="748" max="758" width="15.54296875" style="2" customWidth="1"/>
    <col min="759" max="759" width="21.54296875" style="2" customWidth="1"/>
    <col min="760" max="1001" width="9.1796875" style="2"/>
    <col min="1002" max="1002" width="27.1796875" style="2" customWidth="1"/>
    <col min="1003" max="1003" width="24.54296875" style="2" bestFit="1" customWidth="1"/>
    <col min="1004" max="1014" width="15.54296875" style="2" customWidth="1"/>
    <col min="1015" max="1015" width="21.54296875" style="2" customWidth="1"/>
    <col min="1016" max="1257" width="9.1796875" style="2"/>
    <col min="1258" max="1258" width="27.1796875" style="2" customWidth="1"/>
    <col min="1259" max="1259" width="24.54296875" style="2" bestFit="1" customWidth="1"/>
    <col min="1260" max="1270" width="15.54296875" style="2" customWidth="1"/>
    <col min="1271" max="1271" width="21.54296875" style="2" customWidth="1"/>
    <col min="1272" max="1513" width="9.1796875" style="2"/>
    <col min="1514" max="1514" width="27.1796875" style="2" customWidth="1"/>
    <col min="1515" max="1515" width="24.54296875" style="2" bestFit="1" customWidth="1"/>
    <col min="1516" max="1526" width="15.54296875" style="2" customWidth="1"/>
    <col min="1527" max="1527" width="21.54296875" style="2" customWidth="1"/>
    <col min="1528" max="1769" width="9.1796875" style="2"/>
    <col min="1770" max="1770" width="27.1796875" style="2" customWidth="1"/>
    <col min="1771" max="1771" width="24.54296875" style="2" bestFit="1" customWidth="1"/>
    <col min="1772" max="1782" width="15.54296875" style="2" customWidth="1"/>
    <col min="1783" max="1783" width="21.54296875" style="2" customWidth="1"/>
    <col min="1784" max="2025" width="9.1796875" style="2"/>
    <col min="2026" max="2026" width="27.1796875" style="2" customWidth="1"/>
    <col min="2027" max="2027" width="24.54296875" style="2" bestFit="1" customWidth="1"/>
    <col min="2028" max="2038" width="15.54296875" style="2" customWidth="1"/>
    <col min="2039" max="2039" width="21.54296875" style="2" customWidth="1"/>
    <col min="2040" max="2281" width="9.1796875" style="2"/>
    <col min="2282" max="2282" width="27.1796875" style="2" customWidth="1"/>
    <col min="2283" max="2283" width="24.54296875" style="2" bestFit="1" customWidth="1"/>
    <col min="2284" max="2294" width="15.54296875" style="2" customWidth="1"/>
    <col min="2295" max="2295" width="21.54296875" style="2" customWidth="1"/>
    <col min="2296" max="2537" width="9.1796875" style="2"/>
    <col min="2538" max="2538" width="27.1796875" style="2" customWidth="1"/>
    <col min="2539" max="2539" width="24.54296875" style="2" bestFit="1" customWidth="1"/>
    <col min="2540" max="2550" width="15.54296875" style="2" customWidth="1"/>
    <col min="2551" max="2551" width="21.54296875" style="2" customWidth="1"/>
    <col min="2552" max="2793" width="9.1796875" style="2"/>
    <col min="2794" max="2794" width="27.1796875" style="2" customWidth="1"/>
    <col min="2795" max="2795" width="24.54296875" style="2" bestFit="1" customWidth="1"/>
    <col min="2796" max="2806" width="15.54296875" style="2" customWidth="1"/>
    <col min="2807" max="2807" width="21.54296875" style="2" customWidth="1"/>
    <col min="2808" max="3049" width="9.1796875" style="2"/>
    <col min="3050" max="3050" width="27.1796875" style="2" customWidth="1"/>
    <col min="3051" max="3051" width="24.54296875" style="2" bestFit="1" customWidth="1"/>
    <col min="3052" max="3062" width="15.54296875" style="2" customWidth="1"/>
    <col min="3063" max="3063" width="21.54296875" style="2" customWidth="1"/>
    <col min="3064" max="3305" width="9.1796875" style="2"/>
    <col min="3306" max="3306" width="27.1796875" style="2" customWidth="1"/>
    <col min="3307" max="3307" width="24.54296875" style="2" bestFit="1" customWidth="1"/>
    <col min="3308" max="3318" width="15.54296875" style="2" customWidth="1"/>
    <col min="3319" max="3319" width="21.54296875" style="2" customWidth="1"/>
    <col min="3320" max="3561" width="9.1796875" style="2"/>
    <col min="3562" max="3562" width="27.1796875" style="2" customWidth="1"/>
    <col min="3563" max="3563" width="24.54296875" style="2" bestFit="1" customWidth="1"/>
    <col min="3564" max="3574" width="15.54296875" style="2" customWidth="1"/>
    <col min="3575" max="3575" width="21.54296875" style="2" customWidth="1"/>
    <col min="3576" max="3817" width="9.1796875" style="2"/>
    <col min="3818" max="3818" width="27.1796875" style="2" customWidth="1"/>
    <col min="3819" max="3819" width="24.54296875" style="2" bestFit="1" customWidth="1"/>
    <col min="3820" max="3830" width="15.54296875" style="2" customWidth="1"/>
    <col min="3831" max="3831" width="21.54296875" style="2" customWidth="1"/>
    <col min="3832" max="4073" width="9.1796875" style="2"/>
    <col min="4074" max="4074" width="27.1796875" style="2" customWidth="1"/>
    <col min="4075" max="4075" width="24.54296875" style="2" bestFit="1" customWidth="1"/>
    <col min="4076" max="4086" width="15.54296875" style="2" customWidth="1"/>
    <col min="4087" max="4087" width="21.54296875" style="2" customWidth="1"/>
    <col min="4088" max="4329" width="9.1796875" style="2"/>
    <col min="4330" max="4330" width="27.1796875" style="2" customWidth="1"/>
    <col min="4331" max="4331" width="24.54296875" style="2" bestFit="1" customWidth="1"/>
    <col min="4332" max="4342" width="15.54296875" style="2" customWidth="1"/>
    <col min="4343" max="4343" width="21.54296875" style="2" customWidth="1"/>
    <col min="4344" max="4585" width="9.1796875" style="2"/>
    <col min="4586" max="4586" width="27.1796875" style="2" customWidth="1"/>
    <col min="4587" max="4587" width="24.54296875" style="2" bestFit="1" customWidth="1"/>
    <col min="4588" max="4598" width="15.54296875" style="2" customWidth="1"/>
    <col min="4599" max="4599" width="21.54296875" style="2" customWidth="1"/>
    <col min="4600" max="4841" width="9.1796875" style="2"/>
    <col min="4842" max="4842" width="27.1796875" style="2" customWidth="1"/>
    <col min="4843" max="4843" width="24.54296875" style="2" bestFit="1" customWidth="1"/>
    <col min="4844" max="4854" width="15.54296875" style="2" customWidth="1"/>
    <col min="4855" max="4855" width="21.54296875" style="2" customWidth="1"/>
    <col min="4856" max="5097" width="9.1796875" style="2"/>
    <col min="5098" max="5098" width="27.1796875" style="2" customWidth="1"/>
    <col min="5099" max="5099" width="24.54296875" style="2" bestFit="1" customWidth="1"/>
    <col min="5100" max="5110" width="15.54296875" style="2" customWidth="1"/>
    <col min="5111" max="5111" width="21.54296875" style="2" customWidth="1"/>
    <col min="5112" max="5353" width="9.1796875" style="2"/>
    <col min="5354" max="5354" width="27.1796875" style="2" customWidth="1"/>
    <col min="5355" max="5355" width="24.54296875" style="2" bestFit="1" customWidth="1"/>
    <col min="5356" max="5366" width="15.54296875" style="2" customWidth="1"/>
    <col min="5367" max="5367" width="21.54296875" style="2" customWidth="1"/>
    <col min="5368" max="5609" width="9.1796875" style="2"/>
    <col min="5610" max="5610" width="27.1796875" style="2" customWidth="1"/>
    <col min="5611" max="5611" width="24.54296875" style="2" bestFit="1" customWidth="1"/>
    <col min="5612" max="5622" width="15.54296875" style="2" customWidth="1"/>
    <col min="5623" max="5623" width="21.54296875" style="2" customWidth="1"/>
    <col min="5624" max="5865" width="9.1796875" style="2"/>
    <col min="5866" max="5866" width="27.1796875" style="2" customWidth="1"/>
    <col min="5867" max="5867" width="24.54296875" style="2" bestFit="1" customWidth="1"/>
    <col min="5868" max="5878" width="15.54296875" style="2" customWidth="1"/>
    <col min="5879" max="5879" width="21.54296875" style="2" customWidth="1"/>
    <col min="5880" max="6121" width="9.1796875" style="2"/>
    <col min="6122" max="6122" width="27.1796875" style="2" customWidth="1"/>
    <col min="6123" max="6123" width="24.54296875" style="2" bestFit="1" customWidth="1"/>
    <col min="6124" max="6134" width="15.54296875" style="2" customWidth="1"/>
    <col min="6135" max="6135" width="21.54296875" style="2" customWidth="1"/>
    <col min="6136" max="6377" width="9.1796875" style="2"/>
    <col min="6378" max="6378" width="27.1796875" style="2" customWidth="1"/>
    <col min="6379" max="6379" width="24.54296875" style="2" bestFit="1" customWidth="1"/>
    <col min="6380" max="6390" width="15.54296875" style="2" customWidth="1"/>
    <col min="6391" max="6391" width="21.54296875" style="2" customWidth="1"/>
    <col min="6392" max="6633" width="9.1796875" style="2"/>
    <col min="6634" max="6634" width="27.1796875" style="2" customWidth="1"/>
    <col min="6635" max="6635" width="24.54296875" style="2" bestFit="1" customWidth="1"/>
    <col min="6636" max="6646" width="15.54296875" style="2" customWidth="1"/>
    <col min="6647" max="6647" width="21.54296875" style="2" customWidth="1"/>
    <col min="6648" max="6889" width="9.1796875" style="2"/>
    <col min="6890" max="6890" width="27.1796875" style="2" customWidth="1"/>
    <col min="6891" max="6891" width="24.54296875" style="2" bestFit="1" customWidth="1"/>
    <col min="6892" max="6902" width="15.54296875" style="2" customWidth="1"/>
    <col min="6903" max="6903" width="21.54296875" style="2" customWidth="1"/>
    <col min="6904" max="7145" width="9.1796875" style="2"/>
    <col min="7146" max="7146" width="27.1796875" style="2" customWidth="1"/>
    <col min="7147" max="7147" width="24.54296875" style="2" bestFit="1" customWidth="1"/>
    <col min="7148" max="7158" width="15.54296875" style="2" customWidth="1"/>
    <col min="7159" max="7159" width="21.54296875" style="2" customWidth="1"/>
    <col min="7160" max="7401" width="9.1796875" style="2"/>
    <col min="7402" max="7402" width="27.1796875" style="2" customWidth="1"/>
    <col min="7403" max="7403" width="24.54296875" style="2" bestFit="1" customWidth="1"/>
    <col min="7404" max="7414" width="15.54296875" style="2" customWidth="1"/>
    <col min="7415" max="7415" width="21.54296875" style="2" customWidth="1"/>
    <col min="7416" max="7657" width="9.1796875" style="2"/>
    <col min="7658" max="7658" width="27.1796875" style="2" customWidth="1"/>
    <col min="7659" max="7659" width="24.54296875" style="2" bestFit="1" customWidth="1"/>
    <col min="7660" max="7670" width="15.54296875" style="2" customWidth="1"/>
    <col min="7671" max="7671" width="21.54296875" style="2" customWidth="1"/>
    <col min="7672" max="7913" width="9.1796875" style="2"/>
    <col min="7914" max="7914" width="27.1796875" style="2" customWidth="1"/>
    <col min="7915" max="7915" width="24.54296875" style="2" bestFit="1" customWidth="1"/>
    <col min="7916" max="7926" width="15.54296875" style="2" customWidth="1"/>
    <col min="7927" max="7927" width="21.54296875" style="2" customWidth="1"/>
    <col min="7928" max="8169" width="9.1796875" style="2"/>
    <col min="8170" max="8170" width="27.1796875" style="2" customWidth="1"/>
    <col min="8171" max="8171" width="24.54296875" style="2" bestFit="1" customWidth="1"/>
    <col min="8172" max="8182" width="15.54296875" style="2" customWidth="1"/>
    <col min="8183" max="8183" width="21.54296875" style="2" customWidth="1"/>
    <col min="8184" max="8425" width="9.1796875" style="2"/>
    <col min="8426" max="8426" width="27.1796875" style="2" customWidth="1"/>
    <col min="8427" max="8427" width="24.54296875" style="2" bestFit="1" customWidth="1"/>
    <col min="8428" max="8438" width="15.54296875" style="2" customWidth="1"/>
    <col min="8439" max="8439" width="21.54296875" style="2" customWidth="1"/>
    <col min="8440" max="8681" width="9.1796875" style="2"/>
    <col min="8682" max="8682" width="27.1796875" style="2" customWidth="1"/>
    <col min="8683" max="8683" width="24.54296875" style="2" bestFit="1" customWidth="1"/>
    <col min="8684" max="8694" width="15.54296875" style="2" customWidth="1"/>
    <col min="8695" max="8695" width="21.54296875" style="2" customWidth="1"/>
    <col min="8696" max="8937" width="9.1796875" style="2"/>
    <col min="8938" max="8938" width="27.1796875" style="2" customWidth="1"/>
    <col min="8939" max="8939" width="24.54296875" style="2" bestFit="1" customWidth="1"/>
    <col min="8940" max="8950" width="15.54296875" style="2" customWidth="1"/>
    <col min="8951" max="8951" width="21.54296875" style="2" customWidth="1"/>
    <col min="8952" max="9193" width="9.1796875" style="2"/>
    <col min="9194" max="9194" width="27.1796875" style="2" customWidth="1"/>
    <col min="9195" max="9195" width="24.54296875" style="2" bestFit="1" customWidth="1"/>
    <col min="9196" max="9206" width="15.54296875" style="2" customWidth="1"/>
    <col min="9207" max="9207" width="21.54296875" style="2" customWidth="1"/>
    <col min="9208" max="9449" width="9.1796875" style="2"/>
    <col min="9450" max="9450" width="27.1796875" style="2" customWidth="1"/>
    <col min="9451" max="9451" width="24.54296875" style="2" bestFit="1" customWidth="1"/>
    <col min="9452" max="9462" width="15.54296875" style="2" customWidth="1"/>
    <col min="9463" max="9463" width="21.54296875" style="2" customWidth="1"/>
    <col min="9464" max="9705" width="9.1796875" style="2"/>
    <col min="9706" max="9706" width="27.1796875" style="2" customWidth="1"/>
    <col min="9707" max="9707" width="24.54296875" style="2" bestFit="1" customWidth="1"/>
    <col min="9708" max="9718" width="15.54296875" style="2" customWidth="1"/>
    <col min="9719" max="9719" width="21.54296875" style="2" customWidth="1"/>
    <col min="9720" max="9961" width="9.1796875" style="2"/>
    <col min="9962" max="9962" width="27.1796875" style="2" customWidth="1"/>
    <col min="9963" max="9963" width="24.54296875" style="2" bestFit="1" customWidth="1"/>
    <col min="9964" max="9974" width="15.54296875" style="2" customWidth="1"/>
    <col min="9975" max="9975" width="21.54296875" style="2" customWidth="1"/>
    <col min="9976" max="10217" width="9.1796875" style="2"/>
    <col min="10218" max="10218" width="27.1796875" style="2" customWidth="1"/>
    <col min="10219" max="10219" width="24.54296875" style="2" bestFit="1" customWidth="1"/>
    <col min="10220" max="10230" width="15.54296875" style="2" customWidth="1"/>
    <col min="10231" max="10231" width="21.54296875" style="2" customWidth="1"/>
    <col min="10232" max="10473" width="9.1796875" style="2"/>
    <col min="10474" max="10474" width="27.1796875" style="2" customWidth="1"/>
    <col min="10475" max="10475" width="24.54296875" style="2" bestFit="1" customWidth="1"/>
    <col min="10476" max="10486" width="15.54296875" style="2" customWidth="1"/>
    <col min="10487" max="10487" width="21.54296875" style="2" customWidth="1"/>
    <col min="10488" max="10729" width="9.1796875" style="2"/>
    <col min="10730" max="10730" width="27.1796875" style="2" customWidth="1"/>
    <col min="10731" max="10731" width="24.54296875" style="2" bestFit="1" customWidth="1"/>
    <col min="10732" max="10742" width="15.54296875" style="2" customWidth="1"/>
    <col min="10743" max="10743" width="21.54296875" style="2" customWidth="1"/>
    <col min="10744" max="10985" width="9.1796875" style="2"/>
    <col min="10986" max="10986" width="27.1796875" style="2" customWidth="1"/>
    <col min="10987" max="10987" width="24.54296875" style="2" bestFit="1" customWidth="1"/>
    <col min="10988" max="10998" width="15.54296875" style="2" customWidth="1"/>
    <col min="10999" max="10999" width="21.54296875" style="2" customWidth="1"/>
    <col min="11000" max="11241" width="9.1796875" style="2"/>
    <col min="11242" max="11242" width="27.1796875" style="2" customWidth="1"/>
    <col min="11243" max="11243" width="24.54296875" style="2" bestFit="1" customWidth="1"/>
    <col min="11244" max="11254" width="15.54296875" style="2" customWidth="1"/>
    <col min="11255" max="11255" width="21.54296875" style="2" customWidth="1"/>
    <col min="11256" max="11497" width="9.1796875" style="2"/>
    <col min="11498" max="11498" width="27.1796875" style="2" customWidth="1"/>
    <col min="11499" max="11499" width="24.54296875" style="2" bestFit="1" customWidth="1"/>
    <col min="11500" max="11510" width="15.54296875" style="2" customWidth="1"/>
    <col min="11511" max="11511" width="21.54296875" style="2" customWidth="1"/>
    <col min="11512" max="11753" width="9.1796875" style="2"/>
    <col min="11754" max="11754" width="27.1796875" style="2" customWidth="1"/>
    <col min="11755" max="11755" width="24.54296875" style="2" bestFit="1" customWidth="1"/>
    <col min="11756" max="11766" width="15.54296875" style="2" customWidth="1"/>
    <col min="11767" max="11767" width="21.54296875" style="2" customWidth="1"/>
    <col min="11768" max="12009" width="9.1796875" style="2"/>
    <col min="12010" max="12010" width="27.1796875" style="2" customWidth="1"/>
    <col min="12011" max="12011" width="24.54296875" style="2" bestFit="1" customWidth="1"/>
    <col min="12012" max="12022" width="15.54296875" style="2" customWidth="1"/>
    <col min="12023" max="12023" width="21.54296875" style="2" customWidth="1"/>
    <col min="12024" max="12265" width="9.1796875" style="2"/>
    <col min="12266" max="12266" width="27.1796875" style="2" customWidth="1"/>
    <col min="12267" max="12267" width="24.54296875" style="2" bestFit="1" customWidth="1"/>
    <col min="12268" max="12278" width="15.54296875" style="2" customWidth="1"/>
    <col min="12279" max="12279" width="21.54296875" style="2" customWidth="1"/>
    <col min="12280" max="12521" width="9.1796875" style="2"/>
    <col min="12522" max="12522" width="27.1796875" style="2" customWidth="1"/>
    <col min="12523" max="12523" width="24.54296875" style="2" bestFit="1" customWidth="1"/>
    <col min="12524" max="12534" width="15.54296875" style="2" customWidth="1"/>
    <col min="12535" max="12535" width="21.54296875" style="2" customWidth="1"/>
    <col min="12536" max="12777" width="9.1796875" style="2"/>
    <col min="12778" max="12778" width="27.1796875" style="2" customWidth="1"/>
    <col min="12779" max="12779" width="24.54296875" style="2" bestFit="1" customWidth="1"/>
    <col min="12780" max="12790" width="15.54296875" style="2" customWidth="1"/>
    <col min="12791" max="12791" width="21.54296875" style="2" customWidth="1"/>
    <col min="12792" max="13033" width="9.1796875" style="2"/>
    <col min="13034" max="13034" width="27.1796875" style="2" customWidth="1"/>
    <col min="13035" max="13035" width="24.54296875" style="2" bestFit="1" customWidth="1"/>
    <col min="13036" max="13046" width="15.54296875" style="2" customWidth="1"/>
    <col min="13047" max="13047" width="21.54296875" style="2" customWidth="1"/>
    <col min="13048" max="13289" width="9.1796875" style="2"/>
    <col min="13290" max="13290" width="27.1796875" style="2" customWidth="1"/>
    <col min="13291" max="13291" width="24.54296875" style="2" bestFit="1" customWidth="1"/>
    <col min="13292" max="13302" width="15.54296875" style="2" customWidth="1"/>
    <col min="13303" max="13303" width="21.54296875" style="2" customWidth="1"/>
    <col min="13304" max="13545" width="9.1796875" style="2"/>
    <col min="13546" max="13546" width="27.1796875" style="2" customWidth="1"/>
    <col min="13547" max="13547" width="24.54296875" style="2" bestFit="1" customWidth="1"/>
    <col min="13548" max="13558" width="15.54296875" style="2" customWidth="1"/>
    <col min="13559" max="13559" width="21.54296875" style="2" customWidth="1"/>
    <col min="13560" max="13801" width="9.1796875" style="2"/>
    <col min="13802" max="13802" width="27.1796875" style="2" customWidth="1"/>
    <col min="13803" max="13803" width="24.54296875" style="2" bestFit="1" customWidth="1"/>
    <col min="13804" max="13814" width="15.54296875" style="2" customWidth="1"/>
    <col min="13815" max="13815" width="21.54296875" style="2" customWidth="1"/>
    <col min="13816" max="14057" width="9.1796875" style="2"/>
    <col min="14058" max="14058" width="27.1796875" style="2" customWidth="1"/>
    <col min="14059" max="14059" width="24.54296875" style="2" bestFit="1" customWidth="1"/>
    <col min="14060" max="14070" width="15.54296875" style="2" customWidth="1"/>
    <col min="14071" max="14071" width="21.54296875" style="2" customWidth="1"/>
    <col min="14072" max="14313" width="9.1796875" style="2"/>
    <col min="14314" max="14314" width="27.1796875" style="2" customWidth="1"/>
    <col min="14315" max="14315" width="24.54296875" style="2" bestFit="1" customWidth="1"/>
    <col min="14316" max="14326" width="15.54296875" style="2" customWidth="1"/>
    <col min="14327" max="14327" width="21.54296875" style="2" customWidth="1"/>
    <col min="14328" max="14569" width="9.1796875" style="2"/>
    <col min="14570" max="14570" width="27.1796875" style="2" customWidth="1"/>
    <col min="14571" max="14571" width="24.54296875" style="2" bestFit="1" customWidth="1"/>
    <col min="14572" max="14582" width="15.54296875" style="2" customWidth="1"/>
    <col min="14583" max="14583" width="21.54296875" style="2" customWidth="1"/>
    <col min="14584" max="14825" width="9.1796875" style="2"/>
    <col min="14826" max="14826" width="27.1796875" style="2" customWidth="1"/>
    <col min="14827" max="14827" width="24.54296875" style="2" bestFit="1" customWidth="1"/>
    <col min="14828" max="14838" width="15.54296875" style="2" customWidth="1"/>
    <col min="14839" max="14839" width="21.54296875" style="2" customWidth="1"/>
    <col min="14840" max="15081" width="9.1796875" style="2"/>
    <col min="15082" max="15082" width="27.1796875" style="2" customWidth="1"/>
    <col min="15083" max="15083" width="24.54296875" style="2" bestFit="1" customWidth="1"/>
    <col min="15084" max="15094" width="15.54296875" style="2" customWidth="1"/>
    <col min="15095" max="15095" width="21.54296875" style="2" customWidth="1"/>
    <col min="15096" max="15337" width="9.1796875" style="2"/>
    <col min="15338" max="15338" width="27.1796875" style="2" customWidth="1"/>
    <col min="15339" max="15339" width="24.54296875" style="2" bestFit="1" customWidth="1"/>
    <col min="15340" max="15350" width="15.54296875" style="2" customWidth="1"/>
    <col min="15351" max="15351" width="21.54296875" style="2" customWidth="1"/>
    <col min="15352" max="15593" width="9.1796875" style="2"/>
    <col min="15594" max="15594" width="27.1796875" style="2" customWidth="1"/>
    <col min="15595" max="15595" width="24.54296875" style="2" bestFit="1" customWidth="1"/>
    <col min="15596" max="15606" width="15.54296875" style="2" customWidth="1"/>
    <col min="15607" max="15607" width="21.54296875" style="2" customWidth="1"/>
    <col min="15608" max="15849" width="9.1796875" style="2"/>
    <col min="15850" max="15850" width="27.1796875" style="2" customWidth="1"/>
    <col min="15851" max="15851" width="24.54296875" style="2" bestFit="1" customWidth="1"/>
    <col min="15852" max="15862" width="15.54296875" style="2" customWidth="1"/>
    <col min="15863" max="15863" width="21.54296875" style="2" customWidth="1"/>
    <col min="15864" max="16105" width="9.1796875" style="2"/>
    <col min="16106" max="16106" width="27.1796875" style="2" customWidth="1"/>
    <col min="16107" max="16107" width="24.54296875" style="2" bestFit="1" customWidth="1"/>
    <col min="16108" max="16118" width="15.54296875" style="2" customWidth="1"/>
    <col min="16119" max="16119" width="21.54296875" style="2" customWidth="1"/>
    <col min="16120" max="16384" width="9.1796875" style="2"/>
  </cols>
  <sheetData>
    <row r="1" spans="1:7" ht="15.5" x14ac:dyDescent="0.35">
      <c r="A1" s="1" t="s">
        <v>0</v>
      </c>
    </row>
    <row r="2" spans="1:7" ht="15.5" x14ac:dyDescent="0.35">
      <c r="A2" s="3" t="s">
        <v>109</v>
      </c>
      <c r="B2"/>
      <c r="C2"/>
      <c r="D2"/>
      <c r="E2"/>
      <c r="F2"/>
      <c r="G2"/>
    </row>
    <row r="3" spans="1:7" ht="15.5" x14ac:dyDescent="0.35">
      <c r="A3" s="3"/>
      <c r="B3"/>
      <c r="C3"/>
      <c r="D3"/>
      <c r="E3"/>
      <c r="F3"/>
      <c r="G3" s="44"/>
    </row>
    <row r="4" spans="1:7" ht="15.5" x14ac:dyDescent="0.35">
      <c r="A4" s="3" t="s">
        <v>1</v>
      </c>
      <c r="B4" s="3" t="s">
        <v>38</v>
      </c>
      <c r="C4" s="3"/>
      <c r="D4"/>
      <c r="E4"/>
      <c r="F4"/>
      <c r="G4" s="44"/>
    </row>
    <row r="5" spans="1:7" ht="15.5" x14ac:dyDescent="0.35">
      <c r="A5" s="3"/>
      <c r="B5" s="3"/>
      <c r="C5" s="3"/>
      <c r="D5"/>
      <c r="E5"/>
      <c r="F5"/>
      <c r="G5" s="44"/>
    </row>
    <row r="6" spans="1:7" ht="15.5" x14ac:dyDescent="0.35">
      <c r="A6" s="3"/>
      <c r="B6" s="3"/>
      <c r="C6" s="3"/>
      <c r="D6"/>
      <c r="E6"/>
      <c r="F6"/>
      <c r="G6" s="44"/>
    </row>
    <row r="7" spans="1:7" ht="44.5" x14ac:dyDescent="0.45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7" x14ac:dyDescent="0.3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7" x14ac:dyDescent="0.35">
      <c r="A9"/>
      <c r="B9" s="7"/>
      <c r="C9" s="7"/>
      <c r="D9" s="7"/>
      <c r="E9" s="7"/>
      <c r="F9" s="7"/>
      <c r="G9" s="42"/>
    </row>
    <row r="10" spans="1:7" ht="15.5" x14ac:dyDescent="0.35">
      <c r="A10" s="8" t="s">
        <v>110</v>
      </c>
      <c r="B10" s="32">
        <f>'34-Categorized Balances'!G14</f>
        <v>1746259</v>
      </c>
      <c r="C10" s="32">
        <f>'34-Categorized Balances'!G21</f>
        <v>0</v>
      </c>
      <c r="D10" s="32">
        <f>'34-Categorized Balances'!G28</f>
        <v>0</v>
      </c>
      <c r="E10" s="32">
        <f>'34-Categorized Balances'!G35</f>
        <v>121082</v>
      </c>
      <c r="F10" s="32">
        <f>'34-Categorized Balances'!G42</f>
        <v>0</v>
      </c>
      <c r="G10" s="32">
        <f>SUM(B10:F10)</f>
        <v>1867341</v>
      </c>
    </row>
    <row r="11" spans="1:7" ht="15.5" x14ac:dyDescent="0.35">
      <c r="A11" s="8" t="s">
        <v>111</v>
      </c>
      <c r="B11" s="69">
        <f>'34-Categorized Balances'!G15</f>
        <v>0</v>
      </c>
      <c r="C11" s="32">
        <f>'34-Categorized Balances'!G22</f>
        <v>0</v>
      </c>
      <c r="D11" s="69">
        <f>'34-Categorized Balances'!G29</f>
        <v>0</v>
      </c>
      <c r="E11" s="69">
        <f>'34-Categorized Balances'!G36</f>
        <v>0</v>
      </c>
      <c r="F11" s="69">
        <f>'34-Categorized Balances'!G43</f>
        <v>0</v>
      </c>
      <c r="G11" s="32">
        <f>SUM(B11:F11)</f>
        <v>0</v>
      </c>
    </row>
    <row r="12" spans="1:7" ht="15.5" x14ac:dyDescent="0.35">
      <c r="A12" s="8" t="s">
        <v>112</v>
      </c>
      <c r="B12" s="70">
        <f>'34-Categorized Balances'!G16</f>
        <v>0</v>
      </c>
      <c r="C12" s="32">
        <f>'34-Categorized Balances'!G23</f>
        <v>0</v>
      </c>
      <c r="D12" s="70">
        <f>'34-Categorized Balances'!G30</f>
        <v>0</v>
      </c>
      <c r="E12" s="70">
        <f>'34-Categorized Balances'!G37</f>
        <v>0</v>
      </c>
      <c r="F12" s="70">
        <f>'34-Categorized Balances'!G44</f>
        <v>0</v>
      </c>
      <c r="G12" s="32">
        <f>SUM(B12:F12)</f>
        <v>0</v>
      </c>
    </row>
    <row r="13" spans="1:7" x14ac:dyDescent="0.35">
      <c r="A13"/>
      <c r="B13" s="44"/>
      <c r="C13" s="44"/>
      <c r="D13" s="44"/>
      <c r="E13" s="44"/>
      <c r="F13" s="44"/>
      <c r="G13" s="44"/>
    </row>
    <row r="14" spans="1:7" x14ac:dyDescent="0.35">
      <c r="F14"/>
    </row>
  </sheetData>
  <mergeCells count="1">
    <mergeCell ref="B7:C7"/>
  </mergeCells>
  <pageMargins left="0.45" right="0.45" top="0.5" bottom="0.5" header="0.3" footer="0.3"/>
  <pageSetup scale="92" fitToHeight="0" orientation="landscape" cellComments="atEnd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G7" sqref="G7"/>
    </sheetView>
  </sheetViews>
  <sheetFormatPr defaultColWidth="13.453125" defaultRowHeight="13" x14ac:dyDescent="0.3"/>
  <cols>
    <col min="1" max="1" width="20" style="11" customWidth="1"/>
    <col min="2" max="4" width="13.453125" style="11" customWidth="1"/>
    <col min="5" max="5" width="13.54296875" style="11" customWidth="1"/>
    <col min="6" max="6" width="15.1796875" style="11" customWidth="1"/>
    <col min="7" max="7" width="15.453125" style="12" customWidth="1"/>
    <col min="8" max="8" width="17.54296875" style="11" customWidth="1"/>
    <col min="9" max="9" width="9.1796875" style="105" customWidth="1"/>
    <col min="10" max="10" width="11.1796875" style="11" customWidth="1"/>
    <col min="11" max="252" width="9.1796875" style="11" customWidth="1"/>
    <col min="253" max="253" width="5.1796875" style="11" customWidth="1"/>
    <col min="254" max="254" width="17.1796875" style="11" customWidth="1"/>
    <col min="255" max="255" width="4.453125" style="11" customWidth="1"/>
    <col min="256" max="256" width="13.453125" style="11"/>
    <col min="257" max="257" width="20" style="11" customWidth="1"/>
    <col min="258" max="260" width="13.453125" style="11" customWidth="1"/>
    <col min="261" max="261" width="13.54296875" style="11" customWidth="1"/>
    <col min="262" max="262" width="15.1796875" style="11" customWidth="1"/>
    <col min="263" max="263" width="15.453125" style="11" customWidth="1"/>
    <col min="264" max="264" width="10.81640625" style="11" customWidth="1"/>
    <col min="265" max="508" width="9.1796875" style="11" customWidth="1"/>
    <col min="509" max="509" width="5.1796875" style="11" customWidth="1"/>
    <col min="510" max="510" width="17.1796875" style="11" customWidth="1"/>
    <col min="511" max="511" width="4.453125" style="11" customWidth="1"/>
    <col min="512" max="512" width="13.453125" style="11"/>
    <col min="513" max="513" width="20" style="11" customWidth="1"/>
    <col min="514" max="516" width="13.453125" style="11" customWidth="1"/>
    <col min="517" max="517" width="13.54296875" style="11" customWidth="1"/>
    <col min="518" max="518" width="15.1796875" style="11" customWidth="1"/>
    <col min="519" max="519" width="15.453125" style="11" customWidth="1"/>
    <col min="520" max="520" width="10.81640625" style="11" customWidth="1"/>
    <col min="521" max="764" width="9.1796875" style="11" customWidth="1"/>
    <col min="765" max="765" width="5.1796875" style="11" customWidth="1"/>
    <col min="766" max="766" width="17.1796875" style="11" customWidth="1"/>
    <col min="767" max="767" width="4.453125" style="11" customWidth="1"/>
    <col min="768" max="768" width="13.453125" style="11"/>
    <col min="769" max="769" width="20" style="11" customWidth="1"/>
    <col min="770" max="772" width="13.453125" style="11" customWidth="1"/>
    <col min="773" max="773" width="13.54296875" style="11" customWidth="1"/>
    <col min="774" max="774" width="15.1796875" style="11" customWidth="1"/>
    <col min="775" max="775" width="15.453125" style="11" customWidth="1"/>
    <col min="776" max="776" width="10.81640625" style="11" customWidth="1"/>
    <col min="777" max="1020" width="9.1796875" style="11" customWidth="1"/>
    <col min="1021" max="1021" width="5.1796875" style="11" customWidth="1"/>
    <col min="1022" max="1022" width="17.1796875" style="11" customWidth="1"/>
    <col min="1023" max="1023" width="4.453125" style="11" customWidth="1"/>
    <col min="1024" max="1024" width="13.453125" style="11"/>
    <col min="1025" max="1025" width="20" style="11" customWidth="1"/>
    <col min="1026" max="1028" width="13.453125" style="11" customWidth="1"/>
    <col min="1029" max="1029" width="13.54296875" style="11" customWidth="1"/>
    <col min="1030" max="1030" width="15.1796875" style="11" customWidth="1"/>
    <col min="1031" max="1031" width="15.453125" style="11" customWidth="1"/>
    <col min="1032" max="1032" width="10.81640625" style="11" customWidth="1"/>
    <col min="1033" max="1276" width="9.1796875" style="11" customWidth="1"/>
    <col min="1277" max="1277" width="5.1796875" style="11" customWidth="1"/>
    <col min="1278" max="1278" width="17.1796875" style="11" customWidth="1"/>
    <col min="1279" max="1279" width="4.453125" style="11" customWidth="1"/>
    <col min="1280" max="1280" width="13.453125" style="11"/>
    <col min="1281" max="1281" width="20" style="11" customWidth="1"/>
    <col min="1282" max="1284" width="13.453125" style="11" customWidth="1"/>
    <col min="1285" max="1285" width="13.54296875" style="11" customWidth="1"/>
    <col min="1286" max="1286" width="15.1796875" style="11" customWidth="1"/>
    <col min="1287" max="1287" width="15.453125" style="11" customWidth="1"/>
    <col min="1288" max="1288" width="10.81640625" style="11" customWidth="1"/>
    <col min="1289" max="1532" width="9.1796875" style="11" customWidth="1"/>
    <col min="1533" max="1533" width="5.1796875" style="11" customWidth="1"/>
    <col min="1534" max="1534" width="17.1796875" style="11" customWidth="1"/>
    <col min="1535" max="1535" width="4.453125" style="11" customWidth="1"/>
    <col min="1536" max="1536" width="13.453125" style="11"/>
    <col min="1537" max="1537" width="20" style="11" customWidth="1"/>
    <col min="1538" max="1540" width="13.453125" style="11" customWidth="1"/>
    <col min="1541" max="1541" width="13.54296875" style="11" customWidth="1"/>
    <col min="1542" max="1542" width="15.1796875" style="11" customWidth="1"/>
    <col min="1543" max="1543" width="15.453125" style="11" customWidth="1"/>
    <col min="1544" max="1544" width="10.81640625" style="11" customWidth="1"/>
    <col min="1545" max="1788" width="9.1796875" style="11" customWidth="1"/>
    <col min="1789" max="1789" width="5.1796875" style="11" customWidth="1"/>
    <col min="1790" max="1790" width="17.1796875" style="11" customWidth="1"/>
    <col min="1791" max="1791" width="4.453125" style="11" customWidth="1"/>
    <col min="1792" max="1792" width="13.453125" style="11"/>
    <col min="1793" max="1793" width="20" style="11" customWidth="1"/>
    <col min="1794" max="1796" width="13.453125" style="11" customWidth="1"/>
    <col min="1797" max="1797" width="13.54296875" style="11" customWidth="1"/>
    <col min="1798" max="1798" width="15.1796875" style="11" customWidth="1"/>
    <col min="1799" max="1799" width="15.453125" style="11" customWidth="1"/>
    <col min="1800" max="1800" width="10.81640625" style="11" customWidth="1"/>
    <col min="1801" max="2044" width="9.1796875" style="11" customWidth="1"/>
    <col min="2045" max="2045" width="5.1796875" style="11" customWidth="1"/>
    <col min="2046" max="2046" width="17.1796875" style="11" customWidth="1"/>
    <col min="2047" max="2047" width="4.453125" style="11" customWidth="1"/>
    <col min="2048" max="2048" width="13.453125" style="11"/>
    <col min="2049" max="2049" width="20" style="11" customWidth="1"/>
    <col min="2050" max="2052" width="13.453125" style="11" customWidth="1"/>
    <col min="2053" max="2053" width="13.54296875" style="11" customWidth="1"/>
    <col min="2054" max="2054" width="15.1796875" style="11" customWidth="1"/>
    <col min="2055" max="2055" width="15.453125" style="11" customWidth="1"/>
    <col min="2056" max="2056" width="10.81640625" style="11" customWidth="1"/>
    <col min="2057" max="2300" width="9.1796875" style="11" customWidth="1"/>
    <col min="2301" max="2301" width="5.1796875" style="11" customWidth="1"/>
    <col min="2302" max="2302" width="17.1796875" style="11" customWidth="1"/>
    <col min="2303" max="2303" width="4.453125" style="11" customWidth="1"/>
    <col min="2304" max="2304" width="13.453125" style="11"/>
    <col min="2305" max="2305" width="20" style="11" customWidth="1"/>
    <col min="2306" max="2308" width="13.453125" style="11" customWidth="1"/>
    <col min="2309" max="2309" width="13.54296875" style="11" customWidth="1"/>
    <col min="2310" max="2310" width="15.1796875" style="11" customWidth="1"/>
    <col min="2311" max="2311" width="15.453125" style="11" customWidth="1"/>
    <col min="2312" max="2312" width="10.81640625" style="11" customWidth="1"/>
    <col min="2313" max="2556" width="9.1796875" style="11" customWidth="1"/>
    <col min="2557" max="2557" width="5.1796875" style="11" customWidth="1"/>
    <col min="2558" max="2558" width="17.1796875" style="11" customWidth="1"/>
    <col min="2559" max="2559" width="4.453125" style="11" customWidth="1"/>
    <col min="2560" max="2560" width="13.453125" style="11"/>
    <col min="2561" max="2561" width="20" style="11" customWidth="1"/>
    <col min="2562" max="2564" width="13.453125" style="11" customWidth="1"/>
    <col min="2565" max="2565" width="13.54296875" style="11" customWidth="1"/>
    <col min="2566" max="2566" width="15.1796875" style="11" customWidth="1"/>
    <col min="2567" max="2567" width="15.453125" style="11" customWidth="1"/>
    <col min="2568" max="2568" width="10.81640625" style="11" customWidth="1"/>
    <col min="2569" max="2812" width="9.1796875" style="11" customWidth="1"/>
    <col min="2813" max="2813" width="5.1796875" style="11" customWidth="1"/>
    <col min="2814" max="2814" width="17.1796875" style="11" customWidth="1"/>
    <col min="2815" max="2815" width="4.453125" style="11" customWidth="1"/>
    <col min="2816" max="2816" width="13.453125" style="11"/>
    <col min="2817" max="2817" width="20" style="11" customWidth="1"/>
    <col min="2818" max="2820" width="13.453125" style="11" customWidth="1"/>
    <col min="2821" max="2821" width="13.54296875" style="11" customWidth="1"/>
    <col min="2822" max="2822" width="15.1796875" style="11" customWidth="1"/>
    <col min="2823" max="2823" width="15.453125" style="11" customWidth="1"/>
    <col min="2824" max="2824" width="10.81640625" style="11" customWidth="1"/>
    <col min="2825" max="3068" width="9.1796875" style="11" customWidth="1"/>
    <col min="3069" max="3069" width="5.1796875" style="11" customWidth="1"/>
    <col min="3070" max="3070" width="17.1796875" style="11" customWidth="1"/>
    <col min="3071" max="3071" width="4.453125" style="11" customWidth="1"/>
    <col min="3072" max="3072" width="13.453125" style="11"/>
    <col min="3073" max="3073" width="20" style="11" customWidth="1"/>
    <col min="3074" max="3076" width="13.453125" style="11" customWidth="1"/>
    <col min="3077" max="3077" width="13.54296875" style="11" customWidth="1"/>
    <col min="3078" max="3078" width="15.1796875" style="11" customWidth="1"/>
    <col min="3079" max="3079" width="15.453125" style="11" customWidth="1"/>
    <col min="3080" max="3080" width="10.81640625" style="11" customWidth="1"/>
    <col min="3081" max="3324" width="9.1796875" style="11" customWidth="1"/>
    <col min="3325" max="3325" width="5.1796875" style="11" customWidth="1"/>
    <col min="3326" max="3326" width="17.1796875" style="11" customWidth="1"/>
    <col min="3327" max="3327" width="4.453125" style="11" customWidth="1"/>
    <col min="3328" max="3328" width="13.453125" style="11"/>
    <col min="3329" max="3329" width="20" style="11" customWidth="1"/>
    <col min="3330" max="3332" width="13.453125" style="11" customWidth="1"/>
    <col min="3333" max="3333" width="13.54296875" style="11" customWidth="1"/>
    <col min="3334" max="3334" width="15.1796875" style="11" customWidth="1"/>
    <col min="3335" max="3335" width="15.453125" style="11" customWidth="1"/>
    <col min="3336" max="3336" width="10.81640625" style="11" customWidth="1"/>
    <col min="3337" max="3580" width="9.1796875" style="11" customWidth="1"/>
    <col min="3581" max="3581" width="5.1796875" style="11" customWidth="1"/>
    <col min="3582" max="3582" width="17.1796875" style="11" customWidth="1"/>
    <col min="3583" max="3583" width="4.453125" style="11" customWidth="1"/>
    <col min="3584" max="3584" width="13.453125" style="11"/>
    <col min="3585" max="3585" width="20" style="11" customWidth="1"/>
    <col min="3586" max="3588" width="13.453125" style="11" customWidth="1"/>
    <col min="3589" max="3589" width="13.54296875" style="11" customWidth="1"/>
    <col min="3590" max="3590" width="15.1796875" style="11" customWidth="1"/>
    <col min="3591" max="3591" width="15.453125" style="11" customWidth="1"/>
    <col min="3592" max="3592" width="10.81640625" style="11" customWidth="1"/>
    <col min="3593" max="3836" width="9.1796875" style="11" customWidth="1"/>
    <col min="3837" max="3837" width="5.1796875" style="11" customWidth="1"/>
    <col min="3838" max="3838" width="17.1796875" style="11" customWidth="1"/>
    <col min="3839" max="3839" width="4.453125" style="11" customWidth="1"/>
    <col min="3840" max="3840" width="13.453125" style="11"/>
    <col min="3841" max="3841" width="20" style="11" customWidth="1"/>
    <col min="3842" max="3844" width="13.453125" style="11" customWidth="1"/>
    <col min="3845" max="3845" width="13.54296875" style="11" customWidth="1"/>
    <col min="3846" max="3846" width="15.1796875" style="11" customWidth="1"/>
    <col min="3847" max="3847" width="15.453125" style="11" customWidth="1"/>
    <col min="3848" max="3848" width="10.81640625" style="11" customWidth="1"/>
    <col min="3849" max="4092" width="9.1796875" style="11" customWidth="1"/>
    <col min="4093" max="4093" width="5.1796875" style="11" customWidth="1"/>
    <col min="4094" max="4094" width="17.1796875" style="11" customWidth="1"/>
    <col min="4095" max="4095" width="4.453125" style="11" customWidth="1"/>
    <col min="4096" max="4096" width="13.453125" style="11"/>
    <col min="4097" max="4097" width="20" style="11" customWidth="1"/>
    <col min="4098" max="4100" width="13.453125" style="11" customWidth="1"/>
    <col min="4101" max="4101" width="13.54296875" style="11" customWidth="1"/>
    <col min="4102" max="4102" width="15.1796875" style="11" customWidth="1"/>
    <col min="4103" max="4103" width="15.453125" style="11" customWidth="1"/>
    <col min="4104" max="4104" width="10.81640625" style="11" customWidth="1"/>
    <col min="4105" max="4348" width="9.1796875" style="11" customWidth="1"/>
    <col min="4349" max="4349" width="5.1796875" style="11" customWidth="1"/>
    <col min="4350" max="4350" width="17.1796875" style="11" customWidth="1"/>
    <col min="4351" max="4351" width="4.453125" style="11" customWidth="1"/>
    <col min="4352" max="4352" width="13.453125" style="11"/>
    <col min="4353" max="4353" width="20" style="11" customWidth="1"/>
    <col min="4354" max="4356" width="13.453125" style="11" customWidth="1"/>
    <col min="4357" max="4357" width="13.54296875" style="11" customWidth="1"/>
    <col min="4358" max="4358" width="15.1796875" style="11" customWidth="1"/>
    <col min="4359" max="4359" width="15.453125" style="11" customWidth="1"/>
    <col min="4360" max="4360" width="10.81640625" style="11" customWidth="1"/>
    <col min="4361" max="4604" width="9.1796875" style="11" customWidth="1"/>
    <col min="4605" max="4605" width="5.1796875" style="11" customWidth="1"/>
    <col min="4606" max="4606" width="17.1796875" style="11" customWidth="1"/>
    <col min="4607" max="4607" width="4.453125" style="11" customWidth="1"/>
    <col min="4608" max="4608" width="13.453125" style="11"/>
    <col min="4609" max="4609" width="20" style="11" customWidth="1"/>
    <col min="4610" max="4612" width="13.453125" style="11" customWidth="1"/>
    <col min="4613" max="4613" width="13.54296875" style="11" customWidth="1"/>
    <col min="4614" max="4614" width="15.1796875" style="11" customWidth="1"/>
    <col min="4615" max="4615" width="15.453125" style="11" customWidth="1"/>
    <col min="4616" max="4616" width="10.81640625" style="11" customWidth="1"/>
    <col min="4617" max="4860" width="9.1796875" style="11" customWidth="1"/>
    <col min="4861" max="4861" width="5.1796875" style="11" customWidth="1"/>
    <col min="4862" max="4862" width="17.1796875" style="11" customWidth="1"/>
    <col min="4863" max="4863" width="4.453125" style="11" customWidth="1"/>
    <col min="4864" max="4864" width="13.453125" style="11"/>
    <col min="4865" max="4865" width="20" style="11" customWidth="1"/>
    <col min="4866" max="4868" width="13.453125" style="11" customWidth="1"/>
    <col min="4869" max="4869" width="13.54296875" style="11" customWidth="1"/>
    <col min="4870" max="4870" width="15.1796875" style="11" customWidth="1"/>
    <col min="4871" max="4871" width="15.453125" style="11" customWidth="1"/>
    <col min="4872" max="4872" width="10.81640625" style="11" customWidth="1"/>
    <col min="4873" max="5116" width="9.1796875" style="11" customWidth="1"/>
    <col min="5117" max="5117" width="5.1796875" style="11" customWidth="1"/>
    <col min="5118" max="5118" width="17.1796875" style="11" customWidth="1"/>
    <col min="5119" max="5119" width="4.453125" style="11" customWidth="1"/>
    <col min="5120" max="5120" width="13.453125" style="11"/>
    <col min="5121" max="5121" width="20" style="11" customWidth="1"/>
    <col min="5122" max="5124" width="13.453125" style="11" customWidth="1"/>
    <col min="5125" max="5125" width="13.54296875" style="11" customWidth="1"/>
    <col min="5126" max="5126" width="15.1796875" style="11" customWidth="1"/>
    <col min="5127" max="5127" width="15.453125" style="11" customWidth="1"/>
    <col min="5128" max="5128" width="10.81640625" style="11" customWidth="1"/>
    <col min="5129" max="5372" width="9.1796875" style="11" customWidth="1"/>
    <col min="5373" max="5373" width="5.1796875" style="11" customWidth="1"/>
    <col min="5374" max="5374" width="17.1796875" style="11" customWidth="1"/>
    <col min="5375" max="5375" width="4.453125" style="11" customWidth="1"/>
    <col min="5376" max="5376" width="13.453125" style="11"/>
    <col min="5377" max="5377" width="20" style="11" customWidth="1"/>
    <col min="5378" max="5380" width="13.453125" style="11" customWidth="1"/>
    <col min="5381" max="5381" width="13.54296875" style="11" customWidth="1"/>
    <col min="5382" max="5382" width="15.1796875" style="11" customWidth="1"/>
    <col min="5383" max="5383" width="15.453125" style="11" customWidth="1"/>
    <col min="5384" max="5384" width="10.81640625" style="11" customWidth="1"/>
    <col min="5385" max="5628" width="9.1796875" style="11" customWidth="1"/>
    <col min="5629" max="5629" width="5.1796875" style="11" customWidth="1"/>
    <col min="5630" max="5630" width="17.1796875" style="11" customWidth="1"/>
    <col min="5631" max="5631" width="4.453125" style="11" customWidth="1"/>
    <col min="5632" max="5632" width="13.453125" style="11"/>
    <col min="5633" max="5633" width="20" style="11" customWidth="1"/>
    <col min="5634" max="5636" width="13.453125" style="11" customWidth="1"/>
    <col min="5637" max="5637" width="13.54296875" style="11" customWidth="1"/>
    <col min="5638" max="5638" width="15.1796875" style="11" customWidth="1"/>
    <col min="5639" max="5639" width="15.453125" style="11" customWidth="1"/>
    <col min="5640" max="5640" width="10.81640625" style="11" customWidth="1"/>
    <col min="5641" max="5884" width="9.1796875" style="11" customWidth="1"/>
    <col min="5885" max="5885" width="5.1796875" style="11" customWidth="1"/>
    <col min="5886" max="5886" width="17.1796875" style="11" customWidth="1"/>
    <col min="5887" max="5887" width="4.453125" style="11" customWidth="1"/>
    <col min="5888" max="5888" width="13.453125" style="11"/>
    <col min="5889" max="5889" width="20" style="11" customWidth="1"/>
    <col min="5890" max="5892" width="13.453125" style="11" customWidth="1"/>
    <col min="5893" max="5893" width="13.54296875" style="11" customWidth="1"/>
    <col min="5894" max="5894" width="15.1796875" style="11" customWidth="1"/>
    <col min="5895" max="5895" width="15.453125" style="11" customWidth="1"/>
    <col min="5896" max="5896" width="10.81640625" style="11" customWidth="1"/>
    <col min="5897" max="6140" width="9.1796875" style="11" customWidth="1"/>
    <col min="6141" max="6141" width="5.1796875" style="11" customWidth="1"/>
    <col min="6142" max="6142" width="17.1796875" style="11" customWidth="1"/>
    <col min="6143" max="6143" width="4.453125" style="11" customWidth="1"/>
    <col min="6144" max="6144" width="13.453125" style="11"/>
    <col min="6145" max="6145" width="20" style="11" customWidth="1"/>
    <col min="6146" max="6148" width="13.453125" style="11" customWidth="1"/>
    <col min="6149" max="6149" width="13.54296875" style="11" customWidth="1"/>
    <col min="6150" max="6150" width="15.1796875" style="11" customWidth="1"/>
    <col min="6151" max="6151" width="15.453125" style="11" customWidth="1"/>
    <col min="6152" max="6152" width="10.81640625" style="11" customWidth="1"/>
    <col min="6153" max="6396" width="9.1796875" style="11" customWidth="1"/>
    <col min="6397" max="6397" width="5.1796875" style="11" customWidth="1"/>
    <col min="6398" max="6398" width="17.1796875" style="11" customWidth="1"/>
    <col min="6399" max="6399" width="4.453125" style="11" customWidth="1"/>
    <col min="6400" max="6400" width="13.453125" style="11"/>
    <col min="6401" max="6401" width="20" style="11" customWidth="1"/>
    <col min="6402" max="6404" width="13.453125" style="11" customWidth="1"/>
    <col min="6405" max="6405" width="13.54296875" style="11" customWidth="1"/>
    <col min="6406" max="6406" width="15.1796875" style="11" customWidth="1"/>
    <col min="6407" max="6407" width="15.453125" style="11" customWidth="1"/>
    <col min="6408" max="6408" width="10.81640625" style="11" customWidth="1"/>
    <col min="6409" max="6652" width="9.1796875" style="11" customWidth="1"/>
    <col min="6653" max="6653" width="5.1796875" style="11" customWidth="1"/>
    <col min="6654" max="6654" width="17.1796875" style="11" customWidth="1"/>
    <col min="6655" max="6655" width="4.453125" style="11" customWidth="1"/>
    <col min="6656" max="6656" width="13.453125" style="11"/>
    <col min="6657" max="6657" width="20" style="11" customWidth="1"/>
    <col min="6658" max="6660" width="13.453125" style="11" customWidth="1"/>
    <col min="6661" max="6661" width="13.54296875" style="11" customWidth="1"/>
    <col min="6662" max="6662" width="15.1796875" style="11" customWidth="1"/>
    <col min="6663" max="6663" width="15.453125" style="11" customWidth="1"/>
    <col min="6664" max="6664" width="10.81640625" style="11" customWidth="1"/>
    <col min="6665" max="6908" width="9.1796875" style="11" customWidth="1"/>
    <col min="6909" max="6909" width="5.1796875" style="11" customWidth="1"/>
    <col min="6910" max="6910" width="17.1796875" style="11" customWidth="1"/>
    <col min="6911" max="6911" width="4.453125" style="11" customWidth="1"/>
    <col min="6912" max="6912" width="13.453125" style="11"/>
    <col min="6913" max="6913" width="20" style="11" customWidth="1"/>
    <col min="6914" max="6916" width="13.453125" style="11" customWidth="1"/>
    <col min="6917" max="6917" width="13.54296875" style="11" customWidth="1"/>
    <col min="6918" max="6918" width="15.1796875" style="11" customWidth="1"/>
    <col min="6919" max="6919" width="15.453125" style="11" customWidth="1"/>
    <col min="6920" max="6920" width="10.81640625" style="11" customWidth="1"/>
    <col min="6921" max="7164" width="9.1796875" style="11" customWidth="1"/>
    <col min="7165" max="7165" width="5.1796875" style="11" customWidth="1"/>
    <col min="7166" max="7166" width="17.1796875" style="11" customWidth="1"/>
    <col min="7167" max="7167" width="4.453125" style="11" customWidth="1"/>
    <col min="7168" max="7168" width="13.453125" style="11"/>
    <col min="7169" max="7169" width="20" style="11" customWidth="1"/>
    <col min="7170" max="7172" width="13.453125" style="11" customWidth="1"/>
    <col min="7173" max="7173" width="13.54296875" style="11" customWidth="1"/>
    <col min="7174" max="7174" width="15.1796875" style="11" customWidth="1"/>
    <col min="7175" max="7175" width="15.453125" style="11" customWidth="1"/>
    <col min="7176" max="7176" width="10.81640625" style="11" customWidth="1"/>
    <col min="7177" max="7420" width="9.1796875" style="11" customWidth="1"/>
    <col min="7421" max="7421" width="5.1796875" style="11" customWidth="1"/>
    <col min="7422" max="7422" width="17.1796875" style="11" customWidth="1"/>
    <col min="7423" max="7423" width="4.453125" style="11" customWidth="1"/>
    <col min="7424" max="7424" width="13.453125" style="11"/>
    <col min="7425" max="7425" width="20" style="11" customWidth="1"/>
    <col min="7426" max="7428" width="13.453125" style="11" customWidth="1"/>
    <col min="7429" max="7429" width="13.54296875" style="11" customWidth="1"/>
    <col min="7430" max="7430" width="15.1796875" style="11" customWidth="1"/>
    <col min="7431" max="7431" width="15.453125" style="11" customWidth="1"/>
    <col min="7432" max="7432" width="10.81640625" style="11" customWidth="1"/>
    <col min="7433" max="7676" width="9.1796875" style="11" customWidth="1"/>
    <col min="7677" max="7677" width="5.1796875" style="11" customWidth="1"/>
    <col min="7678" max="7678" width="17.1796875" style="11" customWidth="1"/>
    <col min="7679" max="7679" width="4.453125" style="11" customWidth="1"/>
    <col min="7680" max="7680" width="13.453125" style="11"/>
    <col min="7681" max="7681" width="20" style="11" customWidth="1"/>
    <col min="7682" max="7684" width="13.453125" style="11" customWidth="1"/>
    <col min="7685" max="7685" width="13.54296875" style="11" customWidth="1"/>
    <col min="7686" max="7686" width="15.1796875" style="11" customWidth="1"/>
    <col min="7687" max="7687" width="15.453125" style="11" customWidth="1"/>
    <col min="7688" max="7688" width="10.81640625" style="11" customWidth="1"/>
    <col min="7689" max="7932" width="9.1796875" style="11" customWidth="1"/>
    <col min="7933" max="7933" width="5.1796875" style="11" customWidth="1"/>
    <col min="7934" max="7934" width="17.1796875" style="11" customWidth="1"/>
    <col min="7935" max="7935" width="4.453125" style="11" customWidth="1"/>
    <col min="7936" max="7936" width="13.453125" style="11"/>
    <col min="7937" max="7937" width="20" style="11" customWidth="1"/>
    <col min="7938" max="7940" width="13.453125" style="11" customWidth="1"/>
    <col min="7941" max="7941" width="13.54296875" style="11" customWidth="1"/>
    <col min="7942" max="7942" width="15.1796875" style="11" customWidth="1"/>
    <col min="7943" max="7943" width="15.453125" style="11" customWidth="1"/>
    <col min="7944" max="7944" width="10.81640625" style="11" customWidth="1"/>
    <col min="7945" max="8188" width="9.1796875" style="11" customWidth="1"/>
    <col min="8189" max="8189" width="5.1796875" style="11" customWidth="1"/>
    <col min="8190" max="8190" width="17.1796875" style="11" customWidth="1"/>
    <col min="8191" max="8191" width="4.453125" style="11" customWidth="1"/>
    <col min="8192" max="8192" width="13.453125" style="11"/>
    <col min="8193" max="8193" width="20" style="11" customWidth="1"/>
    <col min="8194" max="8196" width="13.453125" style="11" customWidth="1"/>
    <col min="8197" max="8197" width="13.54296875" style="11" customWidth="1"/>
    <col min="8198" max="8198" width="15.1796875" style="11" customWidth="1"/>
    <col min="8199" max="8199" width="15.453125" style="11" customWidth="1"/>
    <col min="8200" max="8200" width="10.81640625" style="11" customWidth="1"/>
    <col min="8201" max="8444" width="9.1796875" style="11" customWidth="1"/>
    <col min="8445" max="8445" width="5.1796875" style="11" customWidth="1"/>
    <col min="8446" max="8446" width="17.1796875" style="11" customWidth="1"/>
    <col min="8447" max="8447" width="4.453125" style="11" customWidth="1"/>
    <col min="8448" max="8448" width="13.453125" style="11"/>
    <col min="8449" max="8449" width="20" style="11" customWidth="1"/>
    <col min="8450" max="8452" width="13.453125" style="11" customWidth="1"/>
    <col min="8453" max="8453" width="13.54296875" style="11" customWidth="1"/>
    <col min="8454" max="8454" width="15.1796875" style="11" customWidth="1"/>
    <col min="8455" max="8455" width="15.453125" style="11" customWidth="1"/>
    <col min="8456" max="8456" width="10.81640625" style="11" customWidth="1"/>
    <col min="8457" max="8700" width="9.1796875" style="11" customWidth="1"/>
    <col min="8701" max="8701" width="5.1796875" style="11" customWidth="1"/>
    <col min="8702" max="8702" width="17.1796875" style="11" customWidth="1"/>
    <col min="8703" max="8703" width="4.453125" style="11" customWidth="1"/>
    <col min="8704" max="8704" width="13.453125" style="11"/>
    <col min="8705" max="8705" width="20" style="11" customWidth="1"/>
    <col min="8706" max="8708" width="13.453125" style="11" customWidth="1"/>
    <col min="8709" max="8709" width="13.54296875" style="11" customWidth="1"/>
    <col min="8710" max="8710" width="15.1796875" style="11" customWidth="1"/>
    <col min="8711" max="8711" width="15.453125" style="11" customWidth="1"/>
    <col min="8712" max="8712" width="10.81640625" style="11" customWidth="1"/>
    <col min="8713" max="8956" width="9.1796875" style="11" customWidth="1"/>
    <col min="8957" max="8957" width="5.1796875" style="11" customWidth="1"/>
    <col min="8958" max="8958" width="17.1796875" style="11" customWidth="1"/>
    <col min="8959" max="8959" width="4.453125" style="11" customWidth="1"/>
    <col min="8960" max="8960" width="13.453125" style="11"/>
    <col min="8961" max="8961" width="20" style="11" customWidth="1"/>
    <col min="8962" max="8964" width="13.453125" style="11" customWidth="1"/>
    <col min="8965" max="8965" width="13.54296875" style="11" customWidth="1"/>
    <col min="8966" max="8966" width="15.1796875" style="11" customWidth="1"/>
    <col min="8967" max="8967" width="15.453125" style="11" customWidth="1"/>
    <col min="8968" max="8968" width="10.81640625" style="11" customWidth="1"/>
    <col min="8969" max="9212" width="9.1796875" style="11" customWidth="1"/>
    <col min="9213" max="9213" width="5.1796875" style="11" customWidth="1"/>
    <col min="9214" max="9214" width="17.1796875" style="11" customWidth="1"/>
    <col min="9215" max="9215" width="4.453125" style="11" customWidth="1"/>
    <col min="9216" max="9216" width="13.453125" style="11"/>
    <col min="9217" max="9217" width="20" style="11" customWidth="1"/>
    <col min="9218" max="9220" width="13.453125" style="11" customWidth="1"/>
    <col min="9221" max="9221" width="13.54296875" style="11" customWidth="1"/>
    <col min="9222" max="9222" width="15.1796875" style="11" customWidth="1"/>
    <col min="9223" max="9223" width="15.453125" style="11" customWidth="1"/>
    <col min="9224" max="9224" width="10.81640625" style="11" customWidth="1"/>
    <col min="9225" max="9468" width="9.1796875" style="11" customWidth="1"/>
    <col min="9469" max="9469" width="5.1796875" style="11" customWidth="1"/>
    <col min="9470" max="9470" width="17.1796875" style="11" customWidth="1"/>
    <col min="9471" max="9471" width="4.453125" style="11" customWidth="1"/>
    <col min="9472" max="9472" width="13.453125" style="11"/>
    <col min="9473" max="9473" width="20" style="11" customWidth="1"/>
    <col min="9474" max="9476" width="13.453125" style="11" customWidth="1"/>
    <col min="9477" max="9477" width="13.54296875" style="11" customWidth="1"/>
    <col min="9478" max="9478" width="15.1796875" style="11" customWidth="1"/>
    <col min="9479" max="9479" width="15.453125" style="11" customWidth="1"/>
    <col min="9480" max="9480" width="10.81640625" style="11" customWidth="1"/>
    <col min="9481" max="9724" width="9.1796875" style="11" customWidth="1"/>
    <col min="9725" max="9725" width="5.1796875" style="11" customWidth="1"/>
    <col min="9726" max="9726" width="17.1796875" style="11" customWidth="1"/>
    <col min="9727" max="9727" width="4.453125" style="11" customWidth="1"/>
    <col min="9728" max="9728" width="13.453125" style="11"/>
    <col min="9729" max="9729" width="20" style="11" customWidth="1"/>
    <col min="9730" max="9732" width="13.453125" style="11" customWidth="1"/>
    <col min="9733" max="9733" width="13.54296875" style="11" customWidth="1"/>
    <col min="9734" max="9734" width="15.1796875" style="11" customWidth="1"/>
    <col min="9735" max="9735" width="15.453125" style="11" customWidth="1"/>
    <col min="9736" max="9736" width="10.81640625" style="11" customWidth="1"/>
    <col min="9737" max="9980" width="9.1796875" style="11" customWidth="1"/>
    <col min="9981" max="9981" width="5.1796875" style="11" customWidth="1"/>
    <col min="9982" max="9982" width="17.1796875" style="11" customWidth="1"/>
    <col min="9983" max="9983" width="4.453125" style="11" customWidth="1"/>
    <col min="9984" max="9984" width="13.453125" style="11"/>
    <col min="9985" max="9985" width="20" style="11" customWidth="1"/>
    <col min="9986" max="9988" width="13.453125" style="11" customWidth="1"/>
    <col min="9989" max="9989" width="13.54296875" style="11" customWidth="1"/>
    <col min="9990" max="9990" width="15.1796875" style="11" customWidth="1"/>
    <col min="9991" max="9991" width="15.453125" style="11" customWidth="1"/>
    <col min="9992" max="9992" width="10.81640625" style="11" customWidth="1"/>
    <col min="9993" max="10236" width="9.1796875" style="11" customWidth="1"/>
    <col min="10237" max="10237" width="5.1796875" style="11" customWidth="1"/>
    <col min="10238" max="10238" width="17.1796875" style="11" customWidth="1"/>
    <col min="10239" max="10239" width="4.453125" style="11" customWidth="1"/>
    <col min="10240" max="10240" width="13.453125" style="11"/>
    <col min="10241" max="10241" width="20" style="11" customWidth="1"/>
    <col min="10242" max="10244" width="13.453125" style="11" customWidth="1"/>
    <col min="10245" max="10245" width="13.54296875" style="11" customWidth="1"/>
    <col min="10246" max="10246" width="15.1796875" style="11" customWidth="1"/>
    <col min="10247" max="10247" width="15.453125" style="11" customWidth="1"/>
    <col min="10248" max="10248" width="10.81640625" style="11" customWidth="1"/>
    <col min="10249" max="10492" width="9.1796875" style="11" customWidth="1"/>
    <col min="10493" max="10493" width="5.1796875" style="11" customWidth="1"/>
    <col min="10494" max="10494" width="17.1796875" style="11" customWidth="1"/>
    <col min="10495" max="10495" width="4.453125" style="11" customWidth="1"/>
    <col min="10496" max="10496" width="13.453125" style="11"/>
    <col min="10497" max="10497" width="20" style="11" customWidth="1"/>
    <col min="10498" max="10500" width="13.453125" style="11" customWidth="1"/>
    <col min="10501" max="10501" width="13.54296875" style="11" customWidth="1"/>
    <col min="10502" max="10502" width="15.1796875" style="11" customWidth="1"/>
    <col min="10503" max="10503" width="15.453125" style="11" customWidth="1"/>
    <col min="10504" max="10504" width="10.81640625" style="11" customWidth="1"/>
    <col min="10505" max="10748" width="9.1796875" style="11" customWidth="1"/>
    <col min="10749" max="10749" width="5.1796875" style="11" customWidth="1"/>
    <col min="10750" max="10750" width="17.1796875" style="11" customWidth="1"/>
    <col min="10751" max="10751" width="4.453125" style="11" customWidth="1"/>
    <col min="10752" max="10752" width="13.453125" style="11"/>
    <col min="10753" max="10753" width="20" style="11" customWidth="1"/>
    <col min="10754" max="10756" width="13.453125" style="11" customWidth="1"/>
    <col min="10757" max="10757" width="13.54296875" style="11" customWidth="1"/>
    <col min="10758" max="10758" width="15.1796875" style="11" customWidth="1"/>
    <col min="10759" max="10759" width="15.453125" style="11" customWidth="1"/>
    <col min="10760" max="10760" width="10.81640625" style="11" customWidth="1"/>
    <col min="10761" max="11004" width="9.1796875" style="11" customWidth="1"/>
    <col min="11005" max="11005" width="5.1796875" style="11" customWidth="1"/>
    <col min="11006" max="11006" width="17.1796875" style="11" customWidth="1"/>
    <col min="11007" max="11007" width="4.453125" style="11" customWidth="1"/>
    <col min="11008" max="11008" width="13.453125" style="11"/>
    <col min="11009" max="11009" width="20" style="11" customWidth="1"/>
    <col min="11010" max="11012" width="13.453125" style="11" customWidth="1"/>
    <col min="11013" max="11013" width="13.54296875" style="11" customWidth="1"/>
    <col min="11014" max="11014" width="15.1796875" style="11" customWidth="1"/>
    <col min="11015" max="11015" width="15.453125" style="11" customWidth="1"/>
    <col min="11016" max="11016" width="10.81640625" style="11" customWidth="1"/>
    <col min="11017" max="11260" width="9.1796875" style="11" customWidth="1"/>
    <col min="11261" max="11261" width="5.1796875" style="11" customWidth="1"/>
    <col min="11262" max="11262" width="17.1796875" style="11" customWidth="1"/>
    <col min="11263" max="11263" width="4.453125" style="11" customWidth="1"/>
    <col min="11264" max="11264" width="13.453125" style="11"/>
    <col min="11265" max="11265" width="20" style="11" customWidth="1"/>
    <col min="11266" max="11268" width="13.453125" style="11" customWidth="1"/>
    <col min="11269" max="11269" width="13.54296875" style="11" customWidth="1"/>
    <col min="11270" max="11270" width="15.1796875" style="11" customWidth="1"/>
    <col min="11271" max="11271" width="15.453125" style="11" customWidth="1"/>
    <col min="11272" max="11272" width="10.81640625" style="11" customWidth="1"/>
    <col min="11273" max="11516" width="9.1796875" style="11" customWidth="1"/>
    <col min="11517" max="11517" width="5.1796875" style="11" customWidth="1"/>
    <col min="11518" max="11518" width="17.1796875" style="11" customWidth="1"/>
    <col min="11519" max="11519" width="4.453125" style="11" customWidth="1"/>
    <col min="11520" max="11520" width="13.453125" style="11"/>
    <col min="11521" max="11521" width="20" style="11" customWidth="1"/>
    <col min="11522" max="11524" width="13.453125" style="11" customWidth="1"/>
    <col min="11525" max="11525" width="13.54296875" style="11" customWidth="1"/>
    <col min="11526" max="11526" width="15.1796875" style="11" customWidth="1"/>
    <col min="11527" max="11527" width="15.453125" style="11" customWidth="1"/>
    <col min="11528" max="11528" width="10.81640625" style="11" customWidth="1"/>
    <col min="11529" max="11772" width="9.1796875" style="11" customWidth="1"/>
    <col min="11773" max="11773" width="5.1796875" style="11" customWidth="1"/>
    <col min="11774" max="11774" width="17.1796875" style="11" customWidth="1"/>
    <col min="11775" max="11775" width="4.453125" style="11" customWidth="1"/>
    <col min="11776" max="11776" width="13.453125" style="11"/>
    <col min="11777" max="11777" width="20" style="11" customWidth="1"/>
    <col min="11778" max="11780" width="13.453125" style="11" customWidth="1"/>
    <col min="11781" max="11781" width="13.54296875" style="11" customWidth="1"/>
    <col min="11782" max="11782" width="15.1796875" style="11" customWidth="1"/>
    <col min="11783" max="11783" width="15.453125" style="11" customWidth="1"/>
    <col min="11784" max="11784" width="10.81640625" style="11" customWidth="1"/>
    <col min="11785" max="12028" width="9.1796875" style="11" customWidth="1"/>
    <col min="12029" max="12029" width="5.1796875" style="11" customWidth="1"/>
    <col min="12030" max="12030" width="17.1796875" style="11" customWidth="1"/>
    <col min="12031" max="12031" width="4.453125" style="11" customWidth="1"/>
    <col min="12032" max="12032" width="13.453125" style="11"/>
    <col min="12033" max="12033" width="20" style="11" customWidth="1"/>
    <col min="12034" max="12036" width="13.453125" style="11" customWidth="1"/>
    <col min="12037" max="12037" width="13.54296875" style="11" customWidth="1"/>
    <col min="12038" max="12038" width="15.1796875" style="11" customWidth="1"/>
    <col min="12039" max="12039" width="15.453125" style="11" customWidth="1"/>
    <col min="12040" max="12040" width="10.81640625" style="11" customWidth="1"/>
    <col min="12041" max="12284" width="9.1796875" style="11" customWidth="1"/>
    <col min="12285" max="12285" width="5.1796875" style="11" customWidth="1"/>
    <col min="12286" max="12286" width="17.1796875" style="11" customWidth="1"/>
    <col min="12287" max="12287" width="4.453125" style="11" customWidth="1"/>
    <col min="12288" max="12288" width="13.453125" style="11"/>
    <col min="12289" max="12289" width="20" style="11" customWidth="1"/>
    <col min="12290" max="12292" width="13.453125" style="11" customWidth="1"/>
    <col min="12293" max="12293" width="13.54296875" style="11" customWidth="1"/>
    <col min="12294" max="12294" width="15.1796875" style="11" customWidth="1"/>
    <col min="12295" max="12295" width="15.453125" style="11" customWidth="1"/>
    <col min="12296" max="12296" width="10.81640625" style="11" customWidth="1"/>
    <col min="12297" max="12540" width="9.1796875" style="11" customWidth="1"/>
    <col min="12541" max="12541" width="5.1796875" style="11" customWidth="1"/>
    <col min="12542" max="12542" width="17.1796875" style="11" customWidth="1"/>
    <col min="12543" max="12543" width="4.453125" style="11" customWidth="1"/>
    <col min="12544" max="12544" width="13.453125" style="11"/>
    <col min="12545" max="12545" width="20" style="11" customWidth="1"/>
    <col min="12546" max="12548" width="13.453125" style="11" customWidth="1"/>
    <col min="12549" max="12549" width="13.54296875" style="11" customWidth="1"/>
    <col min="12550" max="12550" width="15.1796875" style="11" customWidth="1"/>
    <col min="12551" max="12551" width="15.453125" style="11" customWidth="1"/>
    <col min="12552" max="12552" width="10.81640625" style="11" customWidth="1"/>
    <col min="12553" max="12796" width="9.1796875" style="11" customWidth="1"/>
    <col min="12797" max="12797" width="5.1796875" style="11" customWidth="1"/>
    <col min="12798" max="12798" width="17.1796875" style="11" customWidth="1"/>
    <col min="12799" max="12799" width="4.453125" style="11" customWidth="1"/>
    <col min="12800" max="12800" width="13.453125" style="11"/>
    <col min="12801" max="12801" width="20" style="11" customWidth="1"/>
    <col min="12802" max="12804" width="13.453125" style="11" customWidth="1"/>
    <col min="12805" max="12805" width="13.54296875" style="11" customWidth="1"/>
    <col min="12806" max="12806" width="15.1796875" style="11" customWidth="1"/>
    <col min="12807" max="12807" width="15.453125" style="11" customWidth="1"/>
    <col min="12808" max="12808" width="10.81640625" style="11" customWidth="1"/>
    <col min="12809" max="13052" width="9.1796875" style="11" customWidth="1"/>
    <col min="13053" max="13053" width="5.1796875" style="11" customWidth="1"/>
    <col min="13054" max="13054" width="17.1796875" style="11" customWidth="1"/>
    <col min="13055" max="13055" width="4.453125" style="11" customWidth="1"/>
    <col min="13056" max="13056" width="13.453125" style="11"/>
    <col min="13057" max="13057" width="20" style="11" customWidth="1"/>
    <col min="13058" max="13060" width="13.453125" style="11" customWidth="1"/>
    <col min="13061" max="13061" width="13.54296875" style="11" customWidth="1"/>
    <col min="13062" max="13062" width="15.1796875" style="11" customWidth="1"/>
    <col min="13063" max="13063" width="15.453125" style="11" customWidth="1"/>
    <col min="13064" max="13064" width="10.81640625" style="11" customWidth="1"/>
    <col min="13065" max="13308" width="9.1796875" style="11" customWidth="1"/>
    <col min="13309" max="13309" width="5.1796875" style="11" customWidth="1"/>
    <col min="13310" max="13310" width="17.1796875" style="11" customWidth="1"/>
    <col min="13311" max="13311" width="4.453125" style="11" customWidth="1"/>
    <col min="13312" max="13312" width="13.453125" style="11"/>
    <col min="13313" max="13313" width="20" style="11" customWidth="1"/>
    <col min="13314" max="13316" width="13.453125" style="11" customWidth="1"/>
    <col min="13317" max="13317" width="13.54296875" style="11" customWidth="1"/>
    <col min="13318" max="13318" width="15.1796875" style="11" customWidth="1"/>
    <col min="13319" max="13319" width="15.453125" style="11" customWidth="1"/>
    <col min="13320" max="13320" width="10.81640625" style="11" customWidth="1"/>
    <col min="13321" max="13564" width="9.1796875" style="11" customWidth="1"/>
    <col min="13565" max="13565" width="5.1796875" style="11" customWidth="1"/>
    <col min="13566" max="13566" width="17.1796875" style="11" customWidth="1"/>
    <col min="13567" max="13567" width="4.453125" style="11" customWidth="1"/>
    <col min="13568" max="13568" width="13.453125" style="11"/>
    <col min="13569" max="13569" width="20" style="11" customWidth="1"/>
    <col min="13570" max="13572" width="13.453125" style="11" customWidth="1"/>
    <col min="13573" max="13573" width="13.54296875" style="11" customWidth="1"/>
    <col min="13574" max="13574" width="15.1796875" style="11" customWidth="1"/>
    <col min="13575" max="13575" width="15.453125" style="11" customWidth="1"/>
    <col min="13576" max="13576" width="10.81640625" style="11" customWidth="1"/>
    <col min="13577" max="13820" width="9.1796875" style="11" customWidth="1"/>
    <col min="13821" max="13821" width="5.1796875" style="11" customWidth="1"/>
    <col min="13822" max="13822" width="17.1796875" style="11" customWidth="1"/>
    <col min="13823" max="13823" width="4.453125" style="11" customWidth="1"/>
    <col min="13824" max="13824" width="13.453125" style="11"/>
    <col min="13825" max="13825" width="20" style="11" customWidth="1"/>
    <col min="13826" max="13828" width="13.453125" style="11" customWidth="1"/>
    <col min="13829" max="13829" width="13.54296875" style="11" customWidth="1"/>
    <col min="13830" max="13830" width="15.1796875" style="11" customWidth="1"/>
    <col min="13831" max="13831" width="15.453125" style="11" customWidth="1"/>
    <col min="13832" max="13832" width="10.81640625" style="11" customWidth="1"/>
    <col min="13833" max="14076" width="9.1796875" style="11" customWidth="1"/>
    <col min="14077" max="14077" width="5.1796875" style="11" customWidth="1"/>
    <col min="14078" max="14078" width="17.1796875" style="11" customWidth="1"/>
    <col min="14079" max="14079" width="4.453125" style="11" customWidth="1"/>
    <col min="14080" max="14080" width="13.453125" style="11"/>
    <col min="14081" max="14081" width="20" style="11" customWidth="1"/>
    <col min="14082" max="14084" width="13.453125" style="11" customWidth="1"/>
    <col min="14085" max="14085" width="13.54296875" style="11" customWidth="1"/>
    <col min="14086" max="14086" width="15.1796875" style="11" customWidth="1"/>
    <col min="14087" max="14087" width="15.453125" style="11" customWidth="1"/>
    <col min="14088" max="14088" width="10.81640625" style="11" customWidth="1"/>
    <col min="14089" max="14332" width="9.1796875" style="11" customWidth="1"/>
    <col min="14333" max="14333" width="5.1796875" style="11" customWidth="1"/>
    <col min="14334" max="14334" width="17.1796875" style="11" customWidth="1"/>
    <col min="14335" max="14335" width="4.453125" style="11" customWidth="1"/>
    <col min="14336" max="14336" width="13.453125" style="11"/>
    <col min="14337" max="14337" width="20" style="11" customWidth="1"/>
    <col min="14338" max="14340" width="13.453125" style="11" customWidth="1"/>
    <col min="14341" max="14341" width="13.54296875" style="11" customWidth="1"/>
    <col min="14342" max="14342" width="15.1796875" style="11" customWidth="1"/>
    <col min="14343" max="14343" width="15.453125" style="11" customWidth="1"/>
    <col min="14344" max="14344" width="10.81640625" style="11" customWidth="1"/>
    <col min="14345" max="14588" width="9.1796875" style="11" customWidth="1"/>
    <col min="14589" max="14589" width="5.1796875" style="11" customWidth="1"/>
    <col min="14590" max="14590" width="17.1796875" style="11" customWidth="1"/>
    <col min="14591" max="14591" width="4.453125" style="11" customWidth="1"/>
    <col min="14592" max="14592" width="13.453125" style="11"/>
    <col min="14593" max="14593" width="20" style="11" customWidth="1"/>
    <col min="14594" max="14596" width="13.453125" style="11" customWidth="1"/>
    <col min="14597" max="14597" width="13.54296875" style="11" customWidth="1"/>
    <col min="14598" max="14598" width="15.1796875" style="11" customWidth="1"/>
    <col min="14599" max="14599" width="15.453125" style="11" customWidth="1"/>
    <col min="14600" max="14600" width="10.81640625" style="11" customWidth="1"/>
    <col min="14601" max="14844" width="9.1796875" style="11" customWidth="1"/>
    <col min="14845" max="14845" width="5.1796875" style="11" customWidth="1"/>
    <col min="14846" max="14846" width="17.1796875" style="11" customWidth="1"/>
    <col min="14847" max="14847" width="4.453125" style="11" customWidth="1"/>
    <col min="14848" max="14848" width="13.453125" style="11"/>
    <col min="14849" max="14849" width="20" style="11" customWidth="1"/>
    <col min="14850" max="14852" width="13.453125" style="11" customWidth="1"/>
    <col min="14853" max="14853" width="13.54296875" style="11" customWidth="1"/>
    <col min="14854" max="14854" width="15.1796875" style="11" customWidth="1"/>
    <col min="14855" max="14855" width="15.453125" style="11" customWidth="1"/>
    <col min="14856" max="14856" width="10.81640625" style="11" customWidth="1"/>
    <col min="14857" max="15100" width="9.1796875" style="11" customWidth="1"/>
    <col min="15101" max="15101" width="5.1796875" style="11" customWidth="1"/>
    <col min="15102" max="15102" width="17.1796875" style="11" customWidth="1"/>
    <col min="15103" max="15103" width="4.453125" style="11" customWidth="1"/>
    <col min="15104" max="15104" width="13.453125" style="11"/>
    <col min="15105" max="15105" width="20" style="11" customWidth="1"/>
    <col min="15106" max="15108" width="13.453125" style="11" customWidth="1"/>
    <col min="15109" max="15109" width="13.54296875" style="11" customWidth="1"/>
    <col min="15110" max="15110" width="15.1796875" style="11" customWidth="1"/>
    <col min="15111" max="15111" width="15.453125" style="11" customWidth="1"/>
    <col min="15112" max="15112" width="10.81640625" style="11" customWidth="1"/>
    <col min="15113" max="15356" width="9.1796875" style="11" customWidth="1"/>
    <col min="15357" max="15357" width="5.1796875" style="11" customWidth="1"/>
    <col min="15358" max="15358" width="17.1796875" style="11" customWidth="1"/>
    <col min="15359" max="15359" width="4.453125" style="11" customWidth="1"/>
    <col min="15360" max="15360" width="13.453125" style="11"/>
    <col min="15361" max="15361" width="20" style="11" customWidth="1"/>
    <col min="15362" max="15364" width="13.453125" style="11" customWidth="1"/>
    <col min="15365" max="15365" width="13.54296875" style="11" customWidth="1"/>
    <col min="15366" max="15366" width="15.1796875" style="11" customWidth="1"/>
    <col min="15367" max="15367" width="15.453125" style="11" customWidth="1"/>
    <col min="15368" max="15368" width="10.81640625" style="11" customWidth="1"/>
    <col min="15369" max="15612" width="9.1796875" style="11" customWidth="1"/>
    <col min="15613" max="15613" width="5.1796875" style="11" customWidth="1"/>
    <col min="15614" max="15614" width="17.1796875" style="11" customWidth="1"/>
    <col min="15615" max="15615" width="4.453125" style="11" customWidth="1"/>
    <col min="15616" max="15616" width="13.453125" style="11"/>
    <col min="15617" max="15617" width="20" style="11" customWidth="1"/>
    <col min="15618" max="15620" width="13.453125" style="11" customWidth="1"/>
    <col min="15621" max="15621" width="13.54296875" style="11" customWidth="1"/>
    <col min="15622" max="15622" width="15.1796875" style="11" customWidth="1"/>
    <col min="15623" max="15623" width="15.453125" style="11" customWidth="1"/>
    <col min="15624" max="15624" width="10.81640625" style="11" customWidth="1"/>
    <col min="15625" max="15868" width="9.1796875" style="11" customWidth="1"/>
    <col min="15869" max="15869" width="5.1796875" style="11" customWidth="1"/>
    <col min="15870" max="15870" width="17.1796875" style="11" customWidth="1"/>
    <col min="15871" max="15871" width="4.453125" style="11" customWidth="1"/>
    <col min="15872" max="15872" width="13.453125" style="11"/>
    <col min="15873" max="15873" width="20" style="11" customWidth="1"/>
    <col min="15874" max="15876" width="13.453125" style="11" customWidth="1"/>
    <col min="15877" max="15877" width="13.54296875" style="11" customWidth="1"/>
    <col min="15878" max="15878" width="15.1796875" style="11" customWidth="1"/>
    <col min="15879" max="15879" width="15.453125" style="11" customWidth="1"/>
    <col min="15880" max="15880" width="10.81640625" style="11" customWidth="1"/>
    <col min="15881" max="16124" width="9.1796875" style="11" customWidth="1"/>
    <col min="16125" max="16125" width="5.1796875" style="11" customWidth="1"/>
    <col min="16126" max="16126" width="17.1796875" style="11" customWidth="1"/>
    <col min="16127" max="16127" width="4.453125" style="11" customWidth="1"/>
    <col min="16128" max="16128" width="13.453125" style="11"/>
    <col min="16129" max="16129" width="20" style="11" customWidth="1"/>
    <col min="16130" max="16132" width="13.453125" style="11" customWidth="1"/>
    <col min="16133" max="16133" width="13.54296875" style="11" customWidth="1"/>
    <col min="16134" max="16134" width="15.1796875" style="11" customWidth="1"/>
    <col min="16135" max="16135" width="15.453125" style="11" customWidth="1"/>
    <col min="16136" max="16136" width="10.81640625" style="11" customWidth="1"/>
    <col min="16137" max="16380" width="9.1796875" style="11" customWidth="1"/>
    <col min="16381" max="16381" width="5.1796875" style="11" customWidth="1"/>
    <col min="16382" max="16382" width="17.1796875" style="11" customWidth="1"/>
    <col min="16383" max="16383" width="4.453125" style="11" customWidth="1"/>
    <col min="16384" max="16384" width="13.453125" style="11"/>
  </cols>
  <sheetData>
    <row r="1" spans="1:10" ht="15.5" x14ac:dyDescent="0.35">
      <c r="A1" s="1" t="s">
        <v>12</v>
      </c>
    </row>
    <row r="2" spans="1:10" ht="15.5" x14ac:dyDescent="0.35">
      <c r="A2" s="13" t="s">
        <v>81</v>
      </c>
    </row>
    <row r="4" spans="1:10" ht="15.5" x14ac:dyDescent="0.35">
      <c r="A4" s="3" t="s">
        <v>23</v>
      </c>
      <c r="B4" s="3" t="s">
        <v>38</v>
      </c>
    </row>
    <row r="5" spans="1:10" ht="15.5" x14ac:dyDescent="0.35">
      <c r="A5" s="3" t="s">
        <v>25</v>
      </c>
      <c r="B5" s="47" t="s">
        <v>77</v>
      </c>
    </row>
    <row r="6" spans="1:10" s="17" customFormat="1" ht="29" x14ac:dyDescent="0.3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22" t="s">
        <v>20</v>
      </c>
      <c r="H6" s="103" t="s">
        <v>107</v>
      </c>
      <c r="I6" s="164" t="s">
        <v>102</v>
      </c>
      <c r="J6" s="164"/>
    </row>
    <row r="7" spans="1:10" ht="14.5" x14ac:dyDescent="0.35">
      <c r="A7" s="55" t="s">
        <v>110</v>
      </c>
      <c r="B7" s="43">
        <f>B14+B21+B28+B35+B42</f>
        <v>774000</v>
      </c>
      <c r="C7" s="150">
        <f t="shared" ref="C7:F7" si="0">C14+C21+C28+C35+C42</f>
        <v>1093341</v>
      </c>
      <c r="D7" s="150">
        <f t="shared" si="0"/>
        <v>0</v>
      </c>
      <c r="E7" s="150">
        <f t="shared" si="0"/>
        <v>0</v>
      </c>
      <c r="F7" s="150">
        <f t="shared" si="0"/>
        <v>0</v>
      </c>
      <c r="G7" s="19">
        <f>SUM(B7:F7)</f>
        <v>1867341</v>
      </c>
      <c r="H7" s="104">
        <v>2778872</v>
      </c>
      <c r="I7" s="108">
        <f>(G7-H7)/G7</f>
        <v>-0.48814383661045302</v>
      </c>
      <c r="J7" s="109">
        <f>G7-H7</f>
        <v>-911531</v>
      </c>
    </row>
    <row r="8" spans="1:10" ht="14.5" x14ac:dyDescent="0.35">
      <c r="A8" s="55" t="s">
        <v>111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4.5" x14ac:dyDescent="0.35">
      <c r="A9" s="55" t="s">
        <v>112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29" x14ac:dyDescent="0.35">
      <c r="A10" s="98" t="s">
        <v>114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4.5" x14ac:dyDescent="0.35">
      <c r="A11" s="142"/>
      <c r="B11" s="22"/>
      <c r="C11" s="22"/>
      <c r="D11" s="22"/>
      <c r="E11" s="22"/>
      <c r="F11" s="22"/>
      <c r="G11" s="23"/>
    </row>
    <row r="12" spans="1:10" ht="14.5" x14ac:dyDescent="0.35">
      <c r="A12" s="142"/>
      <c r="B12" s="24"/>
      <c r="C12" s="24"/>
      <c r="D12" s="24"/>
      <c r="E12" s="24"/>
      <c r="F12" s="24"/>
      <c r="G12" s="25"/>
    </row>
    <row r="13" spans="1:10" ht="43.5" x14ac:dyDescent="0.3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22" t="s">
        <v>20</v>
      </c>
    </row>
    <row r="14" spans="1:10" ht="14.5" x14ac:dyDescent="0.35">
      <c r="A14" s="139" t="s">
        <v>110</v>
      </c>
      <c r="B14" s="19">
        <f>774000-B21</f>
        <v>774000</v>
      </c>
      <c r="C14" s="19">
        <f>972259-C21</f>
        <v>972259</v>
      </c>
      <c r="D14" s="19">
        <f>0-D21</f>
        <v>0</v>
      </c>
      <c r="E14" s="93">
        <f>0-E21</f>
        <v>0</v>
      </c>
      <c r="F14" s="19">
        <v>0</v>
      </c>
      <c r="G14" s="19">
        <f>SUM(B14:F14)</f>
        <v>1746259</v>
      </c>
      <c r="H14" s="32"/>
    </row>
    <row r="15" spans="1:10" ht="14.5" x14ac:dyDescent="0.35">
      <c r="A15" s="139" t="s">
        <v>111</v>
      </c>
      <c r="B15" s="140">
        <v>0</v>
      </c>
      <c r="C15" s="140">
        <v>0</v>
      </c>
      <c r="D15" s="140">
        <v>0</v>
      </c>
      <c r="E15" s="152">
        <v>0</v>
      </c>
      <c r="F15" s="140">
        <v>0</v>
      </c>
      <c r="G15" s="19">
        <f>SUM(B15:F15)</f>
        <v>0</v>
      </c>
      <c r="H15" s="32"/>
    </row>
    <row r="16" spans="1:10" ht="14.5" x14ac:dyDescent="0.35">
      <c r="A16" s="139" t="s">
        <v>112</v>
      </c>
      <c r="B16" s="140">
        <v>0</v>
      </c>
      <c r="C16" s="140">
        <v>0</v>
      </c>
      <c r="D16" s="140">
        <v>0</v>
      </c>
      <c r="E16" s="152">
        <v>0</v>
      </c>
      <c r="F16" s="140">
        <v>0</v>
      </c>
      <c r="G16" s="19">
        <f>SUM(B16:F16)</f>
        <v>0</v>
      </c>
      <c r="H16" s="32"/>
    </row>
    <row r="17" spans="1:7" ht="29" x14ac:dyDescent="0.35">
      <c r="A17" s="98" t="s">
        <v>114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4.5" x14ac:dyDescent="0.35">
      <c r="A18" s="148"/>
      <c r="B18" s="39"/>
      <c r="C18" s="39"/>
      <c r="D18" s="39"/>
      <c r="E18" s="39"/>
      <c r="F18" s="39"/>
      <c r="G18" s="50"/>
    </row>
    <row r="19" spans="1:7" ht="14.5" x14ac:dyDescent="0.35">
      <c r="A19" s="148"/>
      <c r="B19" s="26"/>
      <c r="C19" s="26"/>
      <c r="D19" s="26"/>
      <c r="E19" s="26"/>
      <c r="F19" s="26"/>
      <c r="G19" s="27"/>
    </row>
    <row r="20" spans="1:7" ht="29" x14ac:dyDescent="0.3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22" t="s">
        <v>20</v>
      </c>
    </row>
    <row r="21" spans="1:7" ht="14.5" x14ac:dyDescent="0.35">
      <c r="A21" s="139" t="s">
        <v>110</v>
      </c>
      <c r="B21" s="140">
        <v>0</v>
      </c>
      <c r="C21" s="140">
        <v>0</v>
      </c>
      <c r="D21" s="140">
        <v>0</v>
      </c>
      <c r="E21" s="152">
        <v>0</v>
      </c>
      <c r="F21" s="140">
        <v>0</v>
      </c>
      <c r="G21" s="19">
        <f>SUM(B21:F21)</f>
        <v>0</v>
      </c>
    </row>
    <row r="22" spans="1:7" ht="14.5" x14ac:dyDescent="0.35">
      <c r="A22" s="139" t="s">
        <v>111</v>
      </c>
      <c r="B22" s="140">
        <v>0</v>
      </c>
      <c r="C22" s="140">
        <v>0</v>
      </c>
      <c r="D22" s="140">
        <v>0</v>
      </c>
      <c r="E22" s="152">
        <v>0</v>
      </c>
      <c r="F22" s="140">
        <v>0</v>
      </c>
      <c r="G22" s="19">
        <f>SUM(B22:F22)</f>
        <v>0</v>
      </c>
    </row>
    <row r="23" spans="1:7" ht="14.5" x14ac:dyDescent="0.35">
      <c r="A23" s="139" t="s">
        <v>112</v>
      </c>
      <c r="B23" s="140">
        <v>0</v>
      </c>
      <c r="C23" s="140">
        <v>0</v>
      </c>
      <c r="D23" s="140">
        <v>0</v>
      </c>
      <c r="E23" s="152">
        <v>0</v>
      </c>
      <c r="F23" s="140">
        <v>0</v>
      </c>
      <c r="G23" s="19">
        <f>SUM(B23:F23)</f>
        <v>0</v>
      </c>
    </row>
    <row r="24" spans="1:7" ht="29" x14ac:dyDescent="0.35">
      <c r="A24" s="98" t="s">
        <v>114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4.5" x14ac:dyDescent="0.35">
      <c r="A25" s="142"/>
      <c r="B25" s="26"/>
      <c r="C25" s="26"/>
      <c r="D25" s="26"/>
      <c r="E25" s="26"/>
      <c r="F25" s="26"/>
      <c r="G25" s="27"/>
    </row>
    <row r="26" spans="1:7" ht="14.5" x14ac:dyDescent="0.35">
      <c r="A26" s="142"/>
      <c r="B26" s="26"/>
      <c r="C26" s="26"/>
      <c r="D26" s="26"/>
      <c r="E26" s="26"/>
      <c r="F26" s="26"/>
      <c r="G26" s="27"/>
    </row>
    <row r="27" spans="1:7" ht="29" x14ac:dyDescent="0.3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22" t="s">
        <v>20</v>
      </c>
    </row>
    <row r="28" spans="1:7" ht="14.5" x14ac:dyDescent="0.35">
      <c r="A28" s="139" t="s">
        <v>110</v>
      </c>
      <c r="B28" s="140">
        <v>0</v>
      </c>
      <c r="C28" s="140">
        <v>0</v>
      </c>
      <c r="D28" s="140">
        <v>0</v>
      </c>
      <c r="E28" s="152">
        <v>0</v>
      </c>
      <c r="F28" s="140">
        <v>0</v>
      </c>
      <c r="G28" s="19">
        <f>SUM(B28:F28)</f>
        <v>0</v>
      </c>
    </row>
    <row r="29" spans="1:7" ht="14.5" x14ac:dyDescent="0.35">
      <c r="A29" s="139" t="s">
        <v>111</v>
      </c>
      <c r="B29" s="140">
        <v>0</v>
      </c>
      <c r="C29" s="140">
        <v>0</v>
      </c>
      <c r="D29" s="140">
        <v>0</v>
      </c>
      <c r="E29" s="152">
        <v>0</v>
      </c>
      <c r="F29" s="140">
        <v>0</v>
      </c>
      <c r="G29" s="19">
        <f>SUM(B29:F29)</f>
        <v>0</v>
      </c>
    </row>
    <row r="30" spans="1:7" ht="14.5" x14ac:dyDescent="0.35">
      <c r="A30" s="139" t="s">
        <v>112</v>
      </c>
      <c r="B30" s="140">
        <v>0</v>
      </c>
      <c r="C30" s="140">
        <v>0</v>
      </c>
      <c r="D30" s="140">
        <v>0</v>
      </c>
      <c r="E30" s="152">
        <v>0</v>
      </c>
      <c r="F30" s="140">
        <v>0</v>
      </c>
      <c r="G30" s="19">
        <f>SUM(B30:F30)</f>
        <v>0</v>
      </c>
    </row>
    <row r="31" spans="1:7" ht="29" x14ac:dyDescent="0.35">
      <c r="A31" s="98" t="s">
        <v>114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4.5" x14ac:dyDescent="0.35">
      <c r="A32" s="142"/>
      <c r="B32" s="22"/>
      <c r="C32" s="22"/>
      <c r="D32" s="22"/>
      <c r="E32" s="22"/>
      <c r="F32" s="22"/>
      <c r="G32" s="25"/>
    </row>
    <row r="33" spans="1:8" ht="14.5" x14ac:dyDescent="0.35">
      <c r="A33" s="142"/>
      <c r="B33" s="22"/>
      <c r="C33" s="22"/>
      <c r="D33" s="22"/>
      <c r="E33" s="22"/>
      <c r="F33" s="22"/>
      <c r="G33" s="25"/>
    </row>
    <row r="34" spans="1:8" ht="29" x14ac:dyDescent="0.3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22" t="s">
        <v>20</v>
      </c>
    </row>
    <row r="35" spans="1:8" ht="14.5" x14ac:dyDescent="0.35">
      <c r="A35" s="139" t="s">
        <v>110</v>
      </c>
      <c r="B35" s="140">
        <v>0</v>
      </c>
      <c r="C35" s="140">
        <v>121082</v>
      </c>
      <c r="D35" s="140">
        <v>0</v>
      </c>
      <c r="E35" s="152">
        <v>0</v>
      </c>
      <c r="F35" s="140">
        <v>0</v>
      </c>
      <c r="G35" s="19">
        <f>SUM(B35:F35)</f>
        <v>121082</v>
      </c>
    </row>
    <row r="36" spans="1:8" ht="14.5" x14ac:dyDescent="0.35">
      <c r="A36" s="139" t="s">
        <v>111</v>
      </c>
      <c r="B36" s="140">
        <v>0</v>
      </c>
      <c r="C36" s="140">
        <v>0</v>
      </c>
      <c r="D36" s="140">
        <v>0</v>
      </c>
      <c r="E36" s="152">
        <v>0</v>
      </c>
      <c r="F36" s="140">
        <v>0</v>
      </c>
      <c r="G36" s="19">
        <f>SUM(B36:F36)</f>
        <v>0</v>
      </c>
    </row>
    <row r="37" spans="1:8" ht="14.5" x14ac:dyDescent="0.35">
      <c r="A37" s="139" t="s">
        <v>112</v>
      </c>
      <c r="B37" s="140">
        <v>0</v>
      </c>
      <c r="C37" s="140">
        <v>0</v>
      </c>
      <c r="D37" s="140">
        <v>0</v>
      </c>
      <c r="E37" s="152">
        <v>0</v>
      </c>
      <c r="F37" s="140">
        <v>0</v>
      </c>
      <c r="G37" s="19">
        <f>SUM(B37:F37)</f>
        <v>0</v>
      </c>
    </row>
    <row r="38" spans="1:8" ht="29" x14ac:dyDescent="0.35">
      <c r="A38" s="98" t="s">
        <v>114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8" ht="14.5" x14ac:dyDescent="0.35">
      <c r="A39" s="136"/>
      <c r="B39" s="22"/>
      <c r="C39" s="22"/>
      <c r="D39" s="22"/>
      <c r="E39" s="22"/>
      <c r="F39" s="22"/>
      <c r="G39" s="23"/>
    </row>
    <row r="40" spans="1:8" ht="14.5" x14ac:dyDescent="0.35">
      <c r="A40" s="136"/>
      <c r="B40" s="22"/>
      <c r="C40" s="22"/>
      <c r="D40" s="22"/>
      <c r="E40" s="22"/>
      <c r="F40" s="22"/>
      <c r="G40" s="23"/>
    </row>
    <row r="41" spans="1:8" ht="29" x14ac:dyDescent="0.3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22" t="s">
        <v>20</v>
      </c>
    </row>
    <row r="42" spans="1:8" ht="14.5" x14ac:dyDescent="0.35">
      <c r="A42" s="139" t="s">
        <v>110</v>
      </c>
      <c r="B42" s="140">
        <v>0</v>
      </c>
      <c r="C42" s="140">
        <v>0</v>
      </c>
      <c r="D42" s="140">
        <v>0</v>
      </c>
      <c r="E42" s="152">
        <v>0</v>
      </c>
      <c r="F42" s="140">
        <v>0</v>
      </c>
      <c r="G42" s="19">
        <f>SUM(B42:F42)</f>
        <v>0</v>
      </c>
      <c r="H42" s="100"/>
    </row>
    <row r="43" spans="1:8" ht="14.5" x14ac:dyDescent="0.35">
      <c r="A43" s="139" t="s">
        <v>111</v>
      </c>
      <c r="B43" s="140">
        <v>0</v>
      </c>
      <c r="C43" s="140">
        <v>0</v>
      </c>
      <c r="D43" s="140">
        <v>0</v>
      </c>
      <c r="E43" s="152">
        <v>0</v>
      </c>
      <c r="F43" s="140">
        <v>0</v>
      </c>
      <c r="G43" s="19">
        <f>SUM(B43:F43)</f>
        <v>0</v>
      </c>
    </row>
    <row r="44" spans="1:8" ht="14.5" x14ac:dyDescent="0.35">
      <c r="A44" s="139" t="s">
        <v>112</v>
      </c>
      <c r="B44" s="140">
        <v>0</v>
      </c>
      <c r="C44" s="140">
        <v>0</v>
      </c>
      <c r="D44" s="140">
        <v>0</v>
      </c>
      <c r="E44" s="152">
        <v>0</v>
      </c>
      <c r="F44" s="140">
        <v>0</v>
      </c>
      <c r="G44" s="19">
        <f>SUM(B44:F44)</f>
        <v>0</v>
      </c>
    </row>
    <row r="45" spans="1:8" ht="29" x14ac:dyDescent="0.35">
      <c r="A45" s="98" t="s">
        <v>114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8" ht="14.5" x14ac:dyDescent="0.3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8" orientation="portrait" cellComments="atEnd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11" sqref="B11"/>
    </sheetView>
  </sheetViews>
  <sheetFormatPr defaultRowHeight="14.5" x14ac:dyDescent="0.35"/>
  <cols>
    <col min="1" max="1" width="27.1796875" style="2" customWidth="1"/>
    <col min="2" max="2" width="24.54296875" style="2" bestFit="1" customWidth="1"/>
    <col min="3" max="3" width="24.54296875" style="2" customWidth="1"/>
    <col min="4" max="7" width="15.54296875" style="2" customWidth="1"/>
    <col min="8" max="8" width="9.1796875" style="59"/>
    <col min="9" max="233" width="9.1796875" style="2"/>
    <col min="234" max="234" width="27.1796875" style="2" customWidth="1"/>
    <col min="235" max="235" width="24.54296875" style="2" bestFit="1" customWidth="1"/>
    <col min="236" max="246" width="15.54296875" style="2" customWidth="1"/>
    <col min="247" max="247" width="21.453125" style="2" customWidth="1"/>
    <col min="248" max="489" width="9.1796875" style="2"/>
    <col min="490" max="490" width="27.1796875" style="2" customWidth="1"/>
    <col min="491" max="491" width="24.54296875" style="2" bestFit="1" customWidth="1"/>
    <col min="492" max="502" width="15.54296875" style="2" customWidth="1"/>
    <col min="503" max="503" width="21.453125" style="2" customWidth="1"/>
    <col min="504" max="745" width="9.1796875" style="2"/>
    <col min="746" max="746" width="27.1796875" style="2" customWidth="1"/>
    <col min="747" max="747" width="24.54296875" style="2" bestFit="1" customWidth="1"/>
    <col min="748" max="758" width="15.54296875" style="2" customWidth="1"/>
    <col min="759" max="759" width="21.453125" style="2" customWidth="1"/>
    <col min="760" max="1001" width="9.1796875" style="2"/>
    <col min="1002" max="1002" width="27.1796875" style="2" customWidth="1"/>
    <col min="1003" max="1003" width="24.54296875" style="2" bestFit="1" customWidth="1"/>
    <col min="1004" max="1014" width="15.54296875" style="2" customWidth="1"/>
    <col min="1015" max="1015" width="21.453125" style="2" customWidth="1"/>
    <col min="1016" max="1257" width="9.1796875" style="2"/>
    <col min="1258" max="1258" width="27.1796875" style="2" customWidth="1"/>
    <col min="1259" max="1259" width="24.54296875" style="2" bestFit="1" customWidth="1"/>
    <col min="1260" max="1270" width="15.54296875" style="2" customWidth="1"/>
    <col min="1271" max="1271" width="21.453125" style="2" customWidth="1"/>
    <col min="1272" max="1513" width="9.1796875" style="2"/>
    <col min="1514" max="1514" width="27.1796875" style="2" customWidth="1"/>
    <col min="1515" max="1515" width="24.54296875" style="2" bestFit="1" customWidth="1"/>
    <col min="1516" max="1526" width="15.54296875" style="2" customWidth="1"/>
    <col min="1527" max="1527" width="21.453125" style="2" customWidth="1"/>
    <col min="1528" max="1769" width="9.1796875" style="2"/>
    <col min="1770" max="1770" width="27.1796875" style="2" customWidth="1"/>
    <col min="1771" max="1771" width="24.54296875" style="2" bestFit="1" customWidth="1"/>
    <col min="1772" max="1782" width="15.54296875" style="2" customWidth="1"/>
    <col min="1783" max="1783" width="21.453125" style="2" customWidth="1"/>
    <col min="1784" max="2025" width="9.1796875" style="2"/>
    <col min="2026" max="2026" width="27.1796875" style="2" customWidth="1"/>
    <col min="2027" max="2027" width="24.54296875" style="2" bestFit="1" customWidth="1"/>
    <col min="2028" max="2038" width="15.54296875" style="2" customWidth="1"/>
    <col min="2039" max="2039" width="21.453125" style="2" customWidth="1"/>
    <col min="2040" max="2281" width="9.1796875" style="2"/>
    <col min="2282" max="2282" width="27.1796875" style="2" customWidth="1"/>
    <col min="2283" max="2283" width="24.54296875" style="2" bestFit="1" customWidth="1"/>
    <col min="2284" max="2294" width="15.54296875" style="2" customWidth="1"/>
    <col min="2295" max="2295" width="21.453125" style="2" customWidth="1"/>
    <col min="2296" max="2537" width="9.1796875" style="2"/>
    <col min="2538" max="2538" width="27.1796875" style="2" customWidth="1"/>
    <col min="2539" max="2539" width="24.54296875" style="2" bestFit="1" customWidth="1"/>
    <col min="2540" max="2550" width="15.54296875" style="2" customWidth="1"/>
    <col min="2551" max="2551" width="21.453125" style="2" customWidth="1"/>
    <col min="2552" max="2793" width="9.1796875" style="2"/>
    <col min="2794" max="2794" width="27.1796875" style="2" customWidth="1"/>
    <col min="2795" max="2795" width="24.54296875" style="2" bestFit="1" customWidth="1"/>
    <col min="2796" max="2806" width="15.54296875" style="2" customWidth="1"/>
    <col min="2807" max="2807" width="21.453125" style="2" customWidth="1"/>
    <col min="2808" max="3049" width="9.1796875" style="2"/>
    <col min="3050" max="3050" width="27.1796875" style="2" customWidth="1"/>
    <col min="3051" max="3051" width="24.54296875" style="2" bestFit="1" customWidth="1"/>
    <col min="3052" max="3062" width="15.54296875" style="2" customWidth="1"/>
    <col min="3063" max="3063" width="21.453125" style="2" customWidth="1"/>
    <col min="3064" max="3305" width="9.1796875" style="2"/>
    <col min="3306" max="3306" width="27.1796875" style="2" customWidth="1"/>
    <col min="3307" max="3307" width="24.54296875" style="2" bestFit="1" customWidth="1"/>
    <col min="3308" max="3318" width="15.54296875" style="2" customWidth="1"/>
    <col min="3319" max="3319" width="21.453125" style="2" customWidth="1"/>
    <col min="3320" max="3561" width="9.1796875" style="2"/>
    <col min="3562" max="3562" width="27.1796875" style="2" customWidth="1"/>
    <col min="3563" max="3563" width="24.54296875" style="2" bestFit="1" customWidth="1"/>
    <col min="3564" max="3574" width="15.54296875" style="2" customWidth="1"/>
    <col min="3575" max="3575" width="21.453125" style="2" customWidth="1"/>
    <col min="3576" max="3817" width="9.1796875" style="2"/>
    <col min="3818" max="3818" width="27.1796875" style="2" customWidth="1"/>
    <col min="3819" max="3819" width="24.54296875" style="2" bestFit="1" customWidth="1"/>
    <col min="3820" max="3830" width="15.54296875" style="2" customWidth="1"/>
    <col min="3831" max="3831" width="21.453125" style="2" customWidth="1"/>
    <col min="3832" max="4073" width="9.1796875" style="2"/>
    <col min="4074" max="4074" width="27.1796875" style="2" customWidth="1"/>
    <col min="4075" max="4075" width="24.54296875" style="2" bestFit="1" customWidth="1"/>
    <col min="4076" max="4086" width="15.54296875" style="2" customWidth="1"/>
    <col min="4087" max="4087" width="21.453125" style="2" customWidth="1"/>
    <col min="4088" max="4329" width="9.1796875" style="2"/>
    <col min="4330" max="4330" width="27.1796875" style="2" customWidth="1"/>
    <col min="4331" max="4331" width="24.54296875" style="2" bestFit="1" customWidth="1"/>
    <col min="4332" max="4342" width="15.54296875" style="2" customWidth="1"/>
    <col min="4343" max="4343" width="21.453125" style="2" customWidth="1"/>
    <col min="4344" max="4585" width="9.1796875" style="2"/>
    <col min="4586" max="4586" width="27.1796875" style="2" customWidth="1"/>
    <col min="4587" max="4587" width="24.54296875" style="2" bestFit="1" customWidth="1"/>
    <col min="4588" max="4598" width="15.54296875" style="2" customWidth="1"/>
    <col min="4599" max="4599" width="21.453125" style="2" customWidth="1"/>
    <col min="4600" max="4841" width="9.1796875" style="2"/>
    <col min="4842" max="4842" width="27.1796875" style="2" customWidth="1"/>
    <col min="4843" max="4843" width="24.54296875" style="2" bestFit="1" customWidth="1"/>
    <col min="4844" max="4854" width="15.54296875" style="2" customWidth="1"/>
    <col min="4855" max="4855" width="21.453125" style="2" customWidth="1"/>
    <col min="4856" max="5097" width="9.1796875" style="2"/>
    <col min="5098" max="5098" width="27.1796875" style="2" customWidth="1"/>
    <col min="5099" max="5099" width="24.54296875" style="2" bestFit="1" customWidth="1"/>
    <col min="5100" max="5110" width="15.54296875" style="2" customWidth="1"/>
    <col min="5111" max="5111" width="21.453125" style="2" customWidth="1"/>
    <col min="5112" max="5353" width="9.1796875" style="2"/>
    <col min="5354" max="5354" width="27.1796875" style="2" customWidth="1"/>
    <col min="5355" max="5355" width="24.54296875" style="2" bestFit="1" customWidth="1"/>
    <col min="5356" max="5366" width="15.54296875" style="2" customWidth="1"/>
    <col min="5367" max="5367" width="21.453125" style="2" customWidth="1"/>
    <col min="5368" max="5609" width="9.1796875" style="2"/>
    <col min="5610" max="5610" width="27.1796875" style="2" customWidth="1"/>
    <col min="5611" max="5611" width="24.54296875" style="2" bestFit="1" customWidth="1"/>
    <col min="5612" max="5622" width="15.54296875" style="2" customWidth="1"/>
    <col min="5623" max="5623" width="21.453125" style="2" customWidth="1"/>
    <col min="5624" max="5865" width="9.1796875" style="2"/>
    <col min="5866" max="5866" width="27.1796875" style="2" customWidth="1"/>
    <col min="5867" max="5867" width="24.54296875" style="2" bestFit="1" customWidth="1"/>
    <col min="5868" max="5878" width="15.54296875" style="2" customWidth="1"/>
    <col min="5879" max="5879" width="21.453125" style="2" customWidth="1"/>
    <col min="5880" max="6121" width="9.1796875" style="2"/>
    <col min="6122" max="6122" width="27.1796875" style="2" customWidth="1"/>
    <col min="6123" max="6123" width="24.54296875" style="2" bestFit="1" customWidth="1"/>
    <col min="6124" max="6134" width="15.54296875" style="2" customWidth="1"/>
    <col min="6135" max="6135" width="21.453125" style="2" customWidth="1"/>
    <col min="6136" max="6377" width="9.1796875" style="2"/>
    <col min="6378" max="6378" width="27.1796875" style="2" customWidth="1"/>
    <col min="6379" max="6379" width="24.54296875" style="2" bestFit="1" customWidth="1"/>
    <col min="6380" max="6390" width="15.54296875" style="2" customWidth="1"/>
    <col min="6391" max="6391" width="21.453125" style="2" customWidth="1"/>
    <col min="6392" max="6633" width="9.1796875" style="2"/>
    <col min="6634" max="6634" width="27.1796875" style="2" customWidth="1"/>
    <col min="6635" max="6635" width="24.54296875" style="2" bestFit="1" customWidth="1"/>
    <col min="6636" max="6646" width="15.54296875" style="2" customWidth="1"/>
    <col min="6647" max="6647" width="21.453125" style="2" customWidth="1"/>
    <col min="6648" max="6889" width="9.1796875" style="2"/>
    <col min="6890" max="6890" width="27.1796875" style="2" customWidth="1"/>
    <col min="6891" max="6891" width="24.54296875" style="2" bestFit="1" customWidth="1"/>
    <col min="6892" max="6902" width="15.54296875" style="2" customWidth="1"/>
    <col min="6903" max="6903" width="21.453125" style="2" customWidth="1"/>
    <col min="6904" max="7145" width="9.1796875" style="2"/>
    <col min="7146" max="7146" width="27.1796875" style="2" customWidth="1"/>
    <col min="7147" max="7147" width="24.54296875" style="2" bestFit="1" customWidth="1"/>
    <col min="7148" max="7158" width="15.54296875" style="2" customWidth="1"/>
    <col min="7159" max="7159" width="21.453125" style="2" customWidth="1"/>
    <col min="7160" max="7401" width="9.1796875" style="2"/>
    <col min="7402" max="7402" width="27.1796875" style="2" customWidth="1"/>
    <col min="7403" max="7403" width="24.54296875" style="2" bestFit="1" customWidth="1"/>
    <col min="7404" max="7414" width="15.54296875" style="2" customWidth="1"/>
    <col min="7415" max="7415" width="21.453125" style="2" customWidth="1"/>
    <col min="7416" max="7657" width="9.1796875" style="2"/>
    <col min="7658" max="7658" width="27.1796875" style="2" customWidth="1"/>
    <col min="7659" max="7659" width="24.54296875" style="2" bestFit="1" customWidth="1"/>
    <col min="7660" max="7670" width="15.54296875" style="2" customWidth="1"/>
    <col min="7671" max="7671" width="21.453125" style="2" customWidth="1"/>
    <col min="7672" max="7913" width="9.1796875" style="2"/>
    <col min="7914" max="7914" width="27.1796875" style="2" customWidth="1"/>
    <col min="7915" max="7915" width="24.54296875" style="2" bestFit="1" customWidth="1"/>
    <col min="7916" max="7926" width="15.54296875" style="2" customWidth="1"/>
    <col min="7927" max="7927" width="21.453125" style="2" customWidth="1"/>
    <col min="7928" max="8169" width="9.1796875" style="2"/>
    <col min="8170" max="8170" width="27.1796875" style="2" customWidth="1"/>
    <col min="8171" max="8171" width="24.54296875" style="2" bestFit="1" customWidth="1"/>
    <col min="8172" max="8182" width="15.54296875" style="2" customWidth="1"/>
    <col min="8183" max="8183" width="21.453125" style="2" customWidth="1"/>
    <col min="8184" max="8425" width="9.1796875" style="2"/>
    <col min="8426" max="8426" width="27.1796875" style="2" customWidth="1"/>
    <col min="8427" max="8427" width="24.54296875" style="2" bestFit="1" customWidth="1"/>
    <col min="8428" max="8438" width="15.54296875" style="2" customWidth="1"/>
    <col min="8439" max="8439" width="21.453125" style="2" customWidth="1"/>
    <col min="8440" max="8681" width="9.1796875" style="2"/>
    <col min="8682" max="8682" width="27.1796875" style="2" customWidth="1"/>
    <col min="8683" max="8683" width="24.54296875" style="2" bestFit="1" customWidth="1"/>
    <col min="8684" max="8694" width="15.54296875" style="2" customWidth="1"/>
    <col min="8695" max="8695" width="21.453125" style="2" customWidth="1"/>
    <col min="8696" max="8937" width="9.1796875" style="2"/>
    <col min="8938" max="8938" width="27.1796875" style="2" customWidth="1"/>
    <col min="8939" max="8939" width="24.54296875" style="2" bestFit="1" customWidth="1"/>
    <col min="8940" max="8950" width="15.54296875" style="2" customWidth="1"/>
    <col min="8951" max="8951" width="21.453125" style="2" customWidth="1"/>
    <col min="8952" max="9193" width="9.1796875" style="2"/>
    <col min="9194" max="9194" width="27.1796875" style="2" customWidth="1"/>
    <col min="9195" max="9195" width="24.54296875" style="2" bestFit="1" customWidth="1"/>
    <col min="9196" max="9206" width="15.54296875" style="2" customWidth="1"/>
    <col min="9207" max="9207" width="21.453125" style="2" customWidth="1"/>
    <col min="9208" max="9449" width="9.1796875" style="2"/>
    <col min="9450" max="9450" width="27.1796875" style="2" customWidth="1"/>
    <col min="9451" max="9451" width="24.54296875" style="2" bestFit="1" customWidth="1"/>
    <col min="9452" max="9462" width="15.54296875" style="2" customWidth="1"/>
    <col min="9463" max="9463" width="21.453125" style="2" customWidth="1"/>
    <col min="9464" max="9705" width="9.1796875" style="2"/>
    <col min="9706" max="9706" width="27.1796875" style="2" customWidth="1"/>
    <col min="9707" max="9707" width="24.54296875" style="2" bestFit="1" customWidth="1"/>
    <col min="9708" max="9718" width="15.54296875" style="2" customWidth="1"/>
    <col min="9719" max="9719" width="21.453125" style="2" customWidth="1"/>
    <col min="9720" max="9961" width="9.1796875" style="2"/>
    <col min="9962" max="9962" width="27.1796875" style="2" customWidth="1"/>
    <col min="9963" max="9963" width="24.54296875" style="2" bestFit="1" customWidth="1"/>
    <col min="9964" max="9974" width="15.54296875" style="2" customWidth="1"/>
    <col min="9975" max="9975" width="21.453125" style="2" customWidth="1"/>
    <col min="9976" max="10217" width="9.1796875" style="2"/>
    <col min="10218" max="10218" width="27.1796875" style="2" customWidth="1"/>
    <col min="10219" max="10219" width="24.54296875" style="2" bestFit="1" customWidth="1"/>
    <col min="10220" max="10230" width="15.54296875" style="2" customWidth="1"/>
    <col min="10231" max="10231" width="21.453125" style="2" customWidth="1"/>
    <col min="10232" max="10473" width="9.1796875" style="2"/>
    <col min="10474" max="10474" width="27.1796875" style="2" customWidth="1"/>
    <col min="10475" max="10475" width="24.54296875" style="2" bestFit="1" customWidth="1"/>
    <col min="10476" max="10486" width="15.54296875" style="2" customWidth="1"/>
    <col min="10487" max="10487" width="21.453125" style="2" customWidth="1"/>
    <col min="10488" max="10729" width="9.1796875" style="2"/>
    <col min="10730" max="10730" width="27.1796875" style="2" customWidth="1"/>
    <col min="10731" max="10731" width="24.54296875" style="2" bestFit="1" customWidth="1"/>
    <col min="10732" max="10742" width="15.54296875" style="2" customWidth="1"/>
    <col min="10743" max="10743" width="21.453125" style="2" customWidth="1"/>
    <col min="10744" max="10985" width="9.1796875" style="2"/>
    <col min="10986" max="10986" width="27.1796875" style="2" customWidth="1"/>
    <col min="10987" max="10987" width="24.54296875" style="2" bestFit="1" customWidth="1"/>
    <col min="10988" max="10998" width="15.54296875" style="2" customWidth="1"/>
    <col min="10999" max="10999" width="21.453125" style="2" customWidth="1"/>
    <col min="11000" max="11241" width="9.1796875" style="2"/>
    <col min="11242" max="11242" width="27.1796875" style="2" customWidth="1"/>
    <col min="11243" max="11243" width="24.54296875" style="2" bestFit="1" customWidth="1"/>
    <col min="11244" max="11254" width="15.54296875" style="2" customWidth="1"/>
    <col min="11255" max="11255" width="21.453125" style="2" customWidth="1"/>
    <col min="11256" max="11497" width="9.1796875" style="2"/>
    <col min="11498" max="11498" width="27.1796875" style="2" customWidth="1"/>
    <col min="11499" max="11499" width="24.54296875" style="2" bestFit="1" customWidth="1"/>
    <col min="11500" max="11510" width="15.54296875" style="2" customWidth="1"/>
    <col min="11511" max="11511" width="21.453125" style="2" customWidth="1"/>
    <col min="11512" max="11753" width="9.1796875" style="2"/>
    <col min="11754" max="11754" width="27.1796875" style="2" customWidth="1"/>
    <col min="11755" max="11755" width="24.54296875" style="2" bestFit="1" customWidth="1"/>
    <col min="11756" max="11766" width="15.54296875" style="2" customWidth="1"/>
    <col min="11767" max="11767" width="21.453125" style="2" customWidth="1"/>
    <col min="11768" max="12009" width="9.1796875" style="2"/>
    <col min="12010" max="12010" width="27.1796875" style="2" customWidth="1"/>
    <col min="12011" max="12011" width="24.54296875" style="2" bestFit="1" customWidth="1"/>
    <col min="12012" max="12022" width="15.54296875" style="2" customWidth="1"/>
    <col min="12023" max="12023" width="21.453125" style="2" customWidth="1"/>
    <col min="12024" max="12265" width="9.1796875" style="2"/>
    <col min="12266" max="12266" width="27.1796875" style="2" customWidth="1"/>
    <col min="12267" max="12267" width="24.54296875" style="2" bestFit="1" customWidth="1"/>
    <col min="12268" max="12278" width="15.54296875" style="2" customWidth="1"/>
    <col min="12279" max="12279" width="21.453125" style="2" customWidth="1"/>
    <col min="12280" max="12521" width="9.1796875" style="2"/>
    <col min="12522" max="12522" width="27.1796875" style="2" customWidth="1"/>
    <col min="12523" max="12523" width="24.54296875" style="2" bestFit="1" customWidth="1"/>
    <col min="12524" max="12534" width="15.54296875" style="2" customWidth="1"/>
    <col min="12535" max="12535" width="21.453125" style="2" customWidth="1"/>
    <col min="12536" max="12777" width="9.1796875" style="2"/>
    <col min="12778" max="12778" width="27.1796875" style="2" customWidth="1"/>
    <col min="12779" max="12779" width="24.54296875" style="2" bestFit="1" customWidth="1"/>
    <col min="12780" max="12790" width="15.54296875" style="2" customWidth="1"/>
    <col min="12791" max="12791" width="21.453125" style="2" customWidth="1"/>
    <col min="12792" max="13033" width="9.1796875" style="2"/>
    <col min="13034" max="13034" width="27.1796875" style="2" customWidth="1"/>
    <col min="13035" max="13035" width="24.54296875" style="2" bestFit="1" customWidth="1"/>
    <col min="13036" max="13046" width="15.54296875" style="2" customWidth="1"/>
    <col min="13047" max="13047" width="21.453125" style="2" customWidth="1"/>
    <col min="13048" max="13289" width="9.1796875" style="2"/>
    <col min="13290" max="13290" width="27.1796875" style="2" customWidth="1"/>
    <col min="13291" max="13291" width="24.54296875" style="2" bestFit="1" customWidth="1"/>
    <col min="13292" max="13302" width="15.54296875" style="2" customWidth="1"/>
    <col min="13303" max="13303" width="21.453125" style="2" customWidth="1"/>
    <col min="13304" max="13545" width="9.1796875" style="2"/>
    <col min="13546" max="13546" width="27.1796875" style="2" customWidth="1"/>
    <col min="13547" max="13547" width="24.54296875" style="2" bestFit="1" customWidth="1"/>
    <col min="13548" max="13558" width="15.54296875" style="2" customWidth="1"/>
    <col min="13559" max="13559" width="21.453125" style="2" customWidth="1"/>
    <col min="13560" max="13801" width="9.1796875" style="2"/>
    <col min="13802" max="13802" width="27.1796875" style="2" customWidth="1"/>
    <col min="13803" max="13803" width="24.54296875" style="2" bestFit="1" customWidth="1"/>
    <col min="13804" max="13814" width="15.54296875" style="2" customWidth="1"/>
    <col min="13815" max="13815" width="21.453125" style="2" customWidth="1"/>
    <col min="13816" max="14057" width="9.1796875" style="2"/>
    <col min="14058" max="14058" width="27.1796875" style="2" customWidth="1"/>
    <col min="14059" max="14059" width="24.54296875" style="2" bestFit="1" customWidth="1"/>
    <col min="14060" max="14070" width="15.54296875" style="2" customWidth="1"/>
    <col min="14071" max="14071" width="21.453125" style="2" customWidth="1"/>
    <col min="14072" max="14313" width="9.1796875" style="2"/>
    <col min="14314" max="14314" width="27.1796875" style="2" customWidth="1"/>
    <col min="14315" max="14315" width="24.54296875" style="2" bestFit="1" customWidth="1"/>
    <col min="14316" max="14326" width="15.54296875" style="2" customWidth="1"/>
    <col min="14327" max="14327" width="21.453125" style="2" customWidth="1"/>
    <col min="14328" max="14569" width="9.1796875" style="2"/>
    <col min="14570" max="14570" width="27.1796875" style="2" customWidth="1"/>
    <col min="14571" max="14571" width="24.54296875" style="2" bestFit="1" customWidth="1"/>
    <col min="14572" max="14582" width="15.54296875" style="2" customWidth="1"/>
    <col min="14583" max="14583" width="21.453125" style="2" customWidth="1"/>
    <col min="14584" max="14825" width="9.1796875" style="2"/>
    <col min="14826" max="14826" width="27.1796875" style="2" customWidth="1"/>
    <col min="14827" max="14827" width="24.54296875" style="2" bestFit="1" customWidth="1"/>
    <col min="14828" max="14838" width="15.54296875" style="2" customWidth="1"/>
    <col min="14839" max="14839" width="21.453125" style="2" customWidth="1"/>
    <col min="14840" max="15081" width="9.1796875" style="2"/>
    <col min="15082" max="15082" width="27.1796875" style="2" customWidth="1"/>
    <col min="15083" max="15083" width="24.54296875" style="2" bestFit="1" customWidth="1"/>
    <col min="15084" max="15094" width="15.54296875" style="2" customWidth="1"/>
    <col min="15095" max="15095" width="21.453125" style="2" customWidth="1"/>
    <col min="15096" max="15337" width="9.1796875" style="2"/>
    <col min="15338" max="15338" width="27.1796875" style="2" customWidth="1"/>
    <col min="15339" max="15339" width="24.54296875" style="2" bestFit="1" customWidth="1"/>
    <col min="15340" max="15350" width="15.54296875" style="2" customWidth="1"/>
    <col min="15351" max="15351" width="21.453125" style="2" customWidth="1"/>
    <col min="15352" max="15593" width="9.1796875" style="2"/>
    <col min="15594" max="15594" width="27.1796875" style="2" customWidth="1"/>
    <col min="15595" max="15595" width="24.54296875" style="2" bestFit="1" customWidth="1"/>
    <col min="15596" max="15606" width="15.54296875" style="2" customWidth="1"/>
    <col min="15607" max="15607" width="21.453125" style="2" customWidth="1"/>
    <col min="15608" max="15849" width="9.1796875" style="2"/>
    <col min="15850" max="15850" width="27.1796875" style="2" customWidth="1"/>
    <col min="15851" max="15851" width="24.54296875" style="2" bestFit="1" customWidth="1"/>
    <col min="15852" max="15862" width="15.54296875" style="2" customWidth="1"/>
    <col min="15863" max="15863" width="21.453125" style="2" customWidth="1"/>
    <col min="15864" max="16105" width="9.1796875" style="2"/>
    <col min="16106" max="16106" width="27.1796875" style="2" customWidth="1"/>
    <col min="16107" max="16107" width="24.54296875" style="2" bestFit="1" customWidth="1"/>
    <col min="16108" max="16118" width="15.54296875" style="2" customWidth="1"/>
    <col min="16119" max="16119" width="21.453125" style="2" customWidth="1"/>
    <col min="16120" max="16384" width="9.1796875" style="2"/>
  </cols>
  <sheetData>
    <row r="1" spans="1:7" ht="15.5" x14ac:dyDescent="0.35">
      <c r="A1" s="1" t="s">
        <v>0</v>
      </c>
    </row>
    <row r="2" spans="1:7" ht="15.5" x14ac:dyDescent="0.35">
      <c r="A2" s="3" t="s">
        <v>109</v>
      </c>
      <c r="B2"/>
      <c r="C2"/>
      <c r="D2"/>
      <c r="E2"/>
      <c r="F2"/>
      <c r="G2"/>
    </row>
    <row r="3" spans="1:7" ht="15.5" x14ac:dyDescent="0.35">
      <c r="A3" s="3"/>
      <c r="B3"/>
      <c r="C3"/>
      <c r="D3"/>
      <c r="E3"/>
      <c r="F3"/>
      <c r="G3" s="44"/>
    </row>
    <row r="4" spans="1:7" ht="15.5" x14ac:dyDescent="0.35">
      <c r="A4" s="3" t="s">
        <v>1</v>
      </c>
      <c r="B4" s="3" t="s">
        <v>39</v>
      </c>
      <c r="C4" s="3"/>
      <c r="D4"/>
      <c r="E4"/>
      <c r="F4"/>
      <c r="G4" s="44"/>
    </row>
    <row r="5" spans="1:7" ht="15.5" x14ac:dyDescent="0.35">
      <c r="A5" s="3"/>
      <c r="B5" s="3"/>
      <c r="C5" s="3"/>
      <c r="D5"/>
      <c r="E5"/>
      <c r="F5"/>
      <c r="G5" s="44"/>
    </row>
    <row r="6" spans="1:7" ht="15.5" x14ac:dyDescent="0.35">
      <c r="A6" s="3"/>
      <c r="B6" s="3"/>
      <c r="C6" s="3"/>
      <c r="D6"/>
      <c r="E6"/>
      <c r="F6"/>
      <c r="G6" s="44"/>
    </row>
    <row r="7" spans="1:7" ht="44.5" x14ac:dyDescent="0.45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7" x14ac:dyDescent="0.3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7" x14ac:dyDescent="0.35">
      <c r="A9"/>
      <c r="B9" s="7"/>
      <c r="C9" s="7"/>
      <c r="D9" s="7"/>
      <c r="E9" s="7"/>
      <c r="F9" s="7"/>
      <c r="G9" s="42"/>
    </row>
    <row r="10" spans="1:7" ht="15.5" x14ac:dyDescent="0.35">
      <c r="A10" s="8" t="s">
        <v>110</v>
      </c>
      <c r="B10" s="9">
        <f>'35-Categorized Balances'!G14</f>
        <v>3679211</v>
      </c>
      <c r="C10" s="9">
        <f>'35-Categorized Balances'!G21</f>
        <v>0</v>
      </c>
      <c r="D10" s="9">
        <f>'35-Categorized Balances'!G28</f>
        <v>0</v>
      </c>
      <c r="E10" s="9">
        <f>'35-Categorized Balances'!G35</f>
        <v>119950</v>
      </c>
      <c r="F10" s="9">
        <f>'35-Categorized Balances'!G42</f>
        <v>0</v>
      </c>
      <c r="G10" s="32">
        <f>SUM(B10:F10)</f>
        <v>3799161</v>
      </c>
    </row>
    <row r="11" spans="1:7" ht="15.5" x14ac:dyDescent="0.35">
      <c r="A11" s="8" t="s">
        <v>111</v>
      </c>
      <c r="B11" s="34">
        <f>'35-Categorized Balances'!G15</f>
        <v>0</v>
      </c>
      <c r="C11" s="9">
        <f>'35-Categorized Balances'!G22</f>
        <v>0</v>
      </c>
      <c r="D11" s="34">
        <f>'35-Categorized Balances'!G29</f>
        <v>0</v>
      </c>
      <c r="E11" s="34">
        <f>'35-Categorized Balances'!G36</f>
        <v>0</v>
      </c>
      <c r="F11" s="34">
        <f>'35-Categorized Balances'!G43</f>
        <v>0</v>
      </c>
      <c r="G11" s="32">
        <f>SUM(B11:F11)</f>
        <v>0</v>
      </c>
    </row>
    <row r="12" spans="1:7" ht="15.5" x14ac:dyDescent="0.35">
      <c r="A12" s="8" t="s">
        <v>112</v>
      </c>
      <c r="B12" s="46">
        <f>'35-Categorized Balances'!G16</f>
        <v>0</v>
      </c>
      <c r="C12" s="9">
        <f>'35-Categorized Balances'!G23</f>
        <v>0</v>
      </c>
      <c r="D12" s="46">
        <f>'35-Categorized Balances'!G30</f>
        <v>0</v>
      </c>
      <c r="E12" s="46">
        <f>'35-Categorized Balances'!G37</f>
        <v>0</v>
      </c>
      <c r="F12" s="46">
        <f>'35-Categorized Balances'!G44</f>
        <v>0</v>
      </c>
      <c r="G12" s="32">
        <f>SUM(B12:F12)</f>
        <v>0</v>
      </c>
    </row>
    <row r="13" spans="1:7" x14ac:dyDescent="0.35">
      <c r="A13"/>
      <c r="B13" s="44"/>
      <c r="C13" s="44"/>
      <c r="D13" s="44"/>
      <c r="E13" s="44"/>
      <c r="F13" s="44"/>
      <c r="G13" s="44"/>
    </row>
    <row r="14" spans="1:7" x14ac:dyDescent="0.35">
      <c r="F14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Normal="100" workbookViewId="0">
      <selection activeCell="G7" sqref="G7"/>
    </sheetView>
  </sheetViews>
  <sheetFormatPr defaultColWidth="13.453125" defaultRowHeight="13" x14ac:dyDescent="0.3"/>
  <cols>
    <col min="1" max="1" width="20" style="11" customWidth="1"/>
    <col min="2" max="4" width="13.453125" style="11" customWidth="1"/>
    <col min="5" max="5" width="13.54296875" style="11" customWidth="1"/>
    <col min="6" max="6" width="15.1796875" style="11" customWidth="1"/>
    <col min="7" max="7" width="15.453125" style="12" customWidth="1"/>
    <col min="8" max="8" width="18" style="11" customWidth="1"/>
    <col min="9" max="9" width="9.1796875" style="105" customWidth="1"/>
    <col min="10" max="10" width="11.453125" style="11" bestFit="1" customWidth="1"/>
    <col min="11" max="252" width="9.1796875" style="11" customWidth="1"/>
    <col min="253" max="253" width="5.1796875" style="11" customWidth="1"/>
    <col min="254" max="254" width="17.1796875" style="11" customWidth="1"/>
    <col min="255" max="255" width="4.453125" style="11" customWidth="1"/>
    <col min="256" max="256" width="13.453125" style="11"/>
    <col min="257" max="257" width="20" style="11" customWidth="1"/>
    <col min="258" max="260" width="13.453125" style="11" customWidth="1"/>
    <col min="261" max="261" width="13.54296875" style="11" customWidth="1"/>
    <col min="262" max="262" width="15.1796875" style="11" customWidth="1"/>
    <col min="263" max="263" width="15.453125" style="11" customWidth="1"/>
    <col min="264" max="508" width="9.1796875" style="11" customWidth="1"/>
    <col min="509" max="509" width="5.1796875" style="11" customWidth="1"/>
    <col min="510" max="510" width="17.1796875" style="11" customWidth="1"/>
    <col min="511" max="511" width="4.453125" style="11" customWidth="1"/>
    <col min="512" max="512" width="13.453125" style="11"/>
    <col min="513" max="513" width="20" style="11" customWidth="1"/>
    <col min="514" max="516" width="13.453125" style="11" customWidth="1"/>
    <col min="517" max="517" width="13.54296875" style="11" customWidth="1"/>
    <col min="518" max="518" width="15.1796875" style="11" customWidth="1"/>
    <col min="519" max="519" width="15.453125" style="11" customWidth="1"/>
    <col min="520" max="764" width="9.1796875" style="11" customWidth="1"/>
    <col min="765" max="765" width="5.1796875" style="11" customWidth="1"/>
    <col min="766" max="766" width="17.1796875" style="11" customWidth="1"/>
    <col min="767" max="767" width="4.453125" style="11" customWidth="1"/>
    <col min="768" max="768" width="13.453125" style="11"/>
    <col min="769" max="769" width="20" style="11" customWidth="1"/>
    <col min="770" max="772" width="13.453125" style="11" customWidth="1"/>
    <col min="773" max="773" width="13.54296875" style="11" customWidth="1"/>
    <col min="774" max="774" width="15.1796875" style="11" customWidth="1"/>
    <col min="775" max="775" width="15.453125" style="11" customWidth="1"/>
    <col min="776" max="1020" width="9.1796875" style="11" customWidth="1"/>
    <col min="1021" max="1021" width="5.1796875" style="11" customWidth="1"/>
    <col min="1022" max="1022" width="17.1796875" style="11" customWidth="1"/>
    <col min="1023" max="1023" width="4.453125" style="11" customWidth="1"/>
    <col min="1024" max="1024" width="13.453125" style="11"/>
    <col min="1025" max="1025" width="20" style="11" customWidth="1"/>
    <col min="1026" max="1028" width="13.453125" style="11" customWidth="1"/>
    <col min="1029" max="1029" width="13.54296875" style="11" customWidth="1"/>
    <col min="1030" max="1030" width="15.1796875" style="11" customWidth="1"/>
    <col min="1031" max="1031" width="15.453125" style="11" customWidth="1"/>
    <col min="1032" max="1276" width="9.1796875" style="11" customWidth="1"/>
    <col min="1277" max="1277" width="5.1796875" style="11" customWidth="1"/>
    <col min="1278" max="1278" width="17.1796875" style="11" customWidth="1"/>
    <col min="1279" max="1279" width="4.453125" style="11" customWidth="1"/>
    <col min="1280" max="1280" width="13.453125" style="11"/>
    <col min="1281" max="1281" width="20" style="11" customWidth="1"/>
    <col min="1282" max="1284" width="13.453125" style="11" customWidth="1"/>
    <col min="1285" max="1285" width="13.54296875" style="11" customWidth="1"/>
    <col min="1286" max="1286" width="15.1796875" style="11" customWidth="1"/>
    <col min="1287" max="1287" width="15.453125" style="11" customWidth="1"/>
    <col min="1288" max="1532" width="9.1796875" style="11" customWidth="1"/>
    <col min="1533" max="1533" width="5.1796875" style="11" customWidth="1"/>
    <col min="1534" max="1534" width="17.1796875" style="11" customWidth="1"/>
    <col min="1535" max="1535" width="4.453125" style="11" customWidth="1"/>
    <col min="1536" max="1536" width="13.453125" style="11"/>
    <col min="1537" max="1537" width="20" style="11" customWidth="1"/>
    <col min="1538" max="1540" width="13.453125" style="11" customWidth="1"/>
    <col min="1541" max="1541" width="13.54296875" style="11" customWidth="1"/>
    <col min="1542" max="1542" width="15.1796875" style="11" customWidth="1"/>
    <col min="1543" max="1543" width="15.453125" style="11" customWidth="1"/>
    <col min="1544" max="1788" width="9.1796875" style="11" customWidth="1"/>
    <col min="1789" max="1789" width="5.1796875" style="11" customWidth="1"/>
    <col min="1790" max="1790" width="17.1796875" style="11" customWidth="1"/>
    <col min="1791" max="1791" width="4.453125" style="11" customWidth="1"/>
    <col min="1792" max="1792" width="13.453125" style="11"/>
    <col min="1793" max="1793" width="20" style="11" customWidth="1"/>
    <col min="1794" max="1796" width="13.453125" style="11" customWidth="1"/>
    <col min="1797" max="1797" width="13.54296875" style="11" customWidth="1"/>
    <col min="1798" max="1798" width="15.1796875" style="11" customWidth="1"/>
    <col min="1799" max="1799" width="15.453125" style="11" customWidth="1"/>
    <col min="1800" max="2044" width="9.1796875" style="11" customWidth="1"/>
    <col min="2045" max="2045" width="5.1796875" style="11" customWidth="1"/>
    <col min="2046" max="2046" width="17.1796875" style="11" customWidth="1"/>
    <col min="2047" max="2047" width="4.453125" style="11" customWidth="1"/>
    <col min="2048" max="2048" width="13.453125" style="11"/>
    <col min="2049" max="2049" width="20" style="11" customWidth="1"/>
    <col min="2050" max="2052" width="13.453125" style="11" customWidth="1"/>
    <col min="2053" max="2053" width="13.54296875" style="11" customWidth="1"/>
    <col min="2054" max="2054" width="15.1796875" style="11" customWidth="1"/>
    <col min="2055" max="2055" width="15.453125" style="11" customWidth="1"/>
    <col min="2056" max="2300" width="9.1796875" style="11" customWidth="1"/>
    <col min="2301" max="2301" width="5.1796875" style="11" customWidth="1"/>
    <col min="2302" max="2302" width="17.1796875" style="11" customWidth="1"/>
    <col min="2303" max="2303" width="4.453125" style="11" customWidth="1"/>
    <col min="2304" max="2304" width="13.453125" style="11"/>
    <col min="2305" max="2305" width="20" style="11" customWidth="1"/>
    <col min="2306" max="2308" width="13.453125" style="11" customWidth="1"/>
    <col min="2309" max="2309" width="13.54296875" style="11" customWidth="1"/>
    <col min="2310" max="2310" width="15.1796875" style="11" customWidth="1"/>
    <col min="2311" max="2311" width="15.453125" style="11" customWidth="1"/>
    <col min="2312" max="2556" width="9.1796875" style="11" customWidth="1"/>
    <col min="2557" max="2557" width="5.1796875" style="11" customWidth="1"/>
    <col min="2558" max="2558" width="17.1796875" style="11" customWidth="1"/>
    <col min="2559" max="2559" width="4.453125" style="11" customWidth="1"/>
    <col min="2560" max="2560" width="13.453125" style="11"/>
    <col min="2561" max="2561" width="20" style="11" customWidth="1"/>
    <col min="2562" max="2564" width="13.453125" style="11" customWidth="1"/>
    <col min="2565" max="2565" width="13.54296875" style="11" customWidth="1"/>
    <col min="2566" max="2566" width="15.1796875" style="11" customWidth="1"/>
    <col min="2567" max="2567" width="15.453125" style="11" customWidth="1"/>
    <col min="2568" max="2812" width="9.1796875" style="11" customWidth="1"/>
    <col min="2813" max="2813" width="5.1796875" style="11" customWidth="1"/>
    <col min="2814" max="2814" width="17.1796875" style="11" customWidth="1"/>
    <col min="2815" max="2815" width="4.453125" style="11" customWidth="1"/>
    <col min="2816" max="2816" width="13.453125" style="11"/>
    <col min="2817" max="2817" width="20" style="11" customWidth="1"/>
    <col min="2818" max="2820" width="13.453125" style="11" customWidth="1"/>
    <col min="2821" max="2821" width="13.54296875" style="11" customWidth="1"/>
    <col min="2822" max="2822" width="15.1796875" style="11" customWidth="1"/>
    <col min="2823" max="2823" width="15.453125" style="11" customWidth="1"/>
    <col min="2824" max="3068" width="9.1796875" style="11" customWidth="1"/>
    <col min="3069" max="3069" width="5.1796875" style="11" customWidth="1"/>
    <col min="3070" max="3070" width="17.1796875" style="11" customWidth="1"/>
    <col min="3071" max="3071" width="4.453125" style="11" customWidth="1"/>
    <col min="3072" max="3072" width="13.453125" style="11"/>
    <col min="3073" max="3073" width="20" style="11" customWidth="1"/>
    <col min="3074" max="3076" width="13.453125" style="11" customWidth="1"/>
    <col min="3077" max="3077" width="13.54296875" style="11" customWidth="1"/>
    <col min="3078" max="3078" width="15.1796875" style="11" customWidth="1"/>
    <col min="3079" max="3079" width="15.453125" style="11" customWidth="1"/>
    <col min="3080" max="3324" width="9.1796875" style="11" customWidth="1"/>
    <col min="3325" max="3325" width="5.1796875" style="11" customWidth="1"/>
    <col min="3326" max="3326" width="17.1796875" style="11" customWidth="1"/>
    <col min="3327" max="3327" width="4.453125" style="11" customWidth="1"/>
    <col min="3328" max="3328" width="13.453125" style="11"/>
    <col min="3329" max="3329" width="20" style="11" customWidth="1"/>
    <col min="3330" max="3332" width="13.453125" style="11" customWidth="1"/>
    <col min="3333" max="3333" width="13.54296875" style="11" customWidth="1"/>
    <col min="3334" max="3334" width="15.1796875" style="11" customWidth="1"/>
    <col min="3335" max="3335" width="15.453125" style="11" customWidth="1"/>
    <col min="3336" max="3580" width="9.1796875" style="11" customWidth="1"/>
    <col min="3581" max="3581" width="5.1796875" style="11" customWidth="1"/>
    <col min="3582" max="3582" width="17.1796875" style="11" customWidth="1"/>
    <col min="3583" max="3583" width="4.453125" style="11" customWidth="1"/>
    <col min="3584" max="3584" width="13.453125" style="11"/>
    <col min="3585" max="3585" width="20" style="11" customWidth="1"/>
    <col min="3586" max="3588" width="13.453125" style="11" customWidth="1"/>
    <col min="3589" max="3589" width="13.54296875" style="11" customWidth="1"/>
    <col min="3590" max="3590" width="15.1796875" style="11" customWidth="1"/>
    <col min="3591" max="3591" width="15.453125" style="11" customWidth="1"/>
    <col min="3592" max="3836" width="9.1796875" style="11" customWidth="1"/>
    <col min="3837" max="3837" width="5.1796875" style="11" customWidth="1"/>
    <col min="3838" max="3838" width="17.1796875" style="11" customWidth="1"/>
    <col min="3839" max="3839" width="4.453125" style="11" customWidth="1"/>
    <col min="3840" max="3840" width="13.453125" style="11"/>
    <col min="3841" max="3841" width="20" style="11" customWidth="1"/>
    <col min="3842" max="3844" width="13.453125" style="11" customWidth="1"/>
    <col min="3845" max="3845" width="13.54296875" style="11" customWidth="1"/>
    <col min="3846" max="3846" width="15.1796875" style="11" customWidth="1"/>
    <col min="3847" max="3847" width="15.453125" style="11" customWidth="1"/>
    <col min="3848" max="4092" width="9.1796875" style="11" customWidth="1"/>
    <col min="4093" max="4093" width="5.1796875" style="11" customWidth="1"/>
    <col min="4094" max="4094" width="17.1796875" style="11" customWidth="1"/>
    <col min="4095" max="4095" width="4.453125" style="11" customWidth="1"/>
    <col min="4096" max="4096" width="13.453125" style="11"/>
    <col min="4097" max="4097" width="20" style="11" customWidth="1"/>
    <col min="4098" max="4100" width="13.453125" style="11" customWidth="1"/>
    <col min="4101" max="4101" width="13.54296875" style="11" customWidth="1"/>
    <col min="4102" max="4102" width="15.1796875" style="11" customWidth="1"/>
    <col min="4103" max="4103" width="15.453125" style="11" customWidth="1"/>
    <col min="4104" max="4348" width="9.1796875" style="11" customWidth="1"/>
    <col min="4349" max="4349" width="5.1796875" style="11" customWidth="1"/>
    <col min="4350" max="4350" width="17.1796875" style="11" customWidth="1"/>
    <col min="4351" max="4351" width="4.453125" style="11" customWidth="1"/>
    <col min="4352" max="4352" width="13.453125" style="11"/>
    <col min="4353" max="4353" width="20" style="11" customWidth="1"/>
    <col min="4354" max="4356" width="13.453125" style="11" customWidth="1"/>
    <col min="4357" max="4357" width="13.54296875" style="11" customWidth="1"/>
    <col min="4358" max="4358" width="15.1796875" style="11" customWidth="1"/>
    <col min="4359" max="4359" width="15.453125" style="11" customWidth="1"/>
    <col min="4360" max="4604" width="9.1796875" style="11" customWidth="1"/>
    <col min="4605" max="4605" width="5.1796875" style="11" customWidth="1"/>
    <col min="4606" max="4606" width="17.1796875" style="11" customWidth="1"/>
    <col min="4607" max="4607" width="4.453125" style="11" customWidth="1"/>
    <col min="4608" max="4608" width="13.453125" style="11"/>
    <col min="4609" max="4609" width="20" style="11" customWidth="1"/>
    <col min="4610" max="4612" width="13.453125" style="11" customWidth="1"/>
    <col min="4613" max="4613" width="13.54296875" style="11" customWidth="1"/>
    <col min="4614" max="4614" width="15.1796875" style="11" customWidth="1"/>
    <col min="4615" max="4615" width="15.453125" style="11" customWidth="1"/>
    <col min="4616" max="4860" width="9.1796875" style="11" customWidth="1"/>
    <col min="4861" max="4861" width="5.1796875" style="11" customWidth="1"/>
    <col min="4862" max="4862" width="17.1796875" style="11" customWidth="1"/>
    <col min="4863" max="4863" width="4.453125" style="11" customWidth="1"/>
    <col min="4864" max="4864" width="13.453125" style="11"/>
    <col min="4865" max="4865" width="20" style="11" customWidth="1"/>
    <col min="4866" max="4868" width="13.453125" style="11" customWidth="1"/>
    <col min="4869" max="4869" width="13.54296875" style="11" customWidth="1"/>
    <col min="4870" max="4870" width="15.1796875" style="11" customWidth="1"/>
    <col min="4871" max="4871" width="15.453125" style="11" customWidth="1"/>
    <col min="4872" max="5116" width="9.1796875" style="11" customWidth="1"/>
    <col min="5117" max="5117" width="5.1796875" style="11" customWidth="1"/>
    <col min="5118" max="5118" width="17.1796875" style="11" customWidth="1"/>
    <col min="5119" max="5119" width="4.453125" style="11" customWidth="1"/>
    <col min="5120" max="5120" width="13.453125" style="11"/>
    <col min="5121" max="5121" width="20" style="11" customWidth="1"/>
    <col min="5122" max="5124" width="13.453125" style="11" customWidth="1"/>
    <col min="5125" max="5125" width="13.54296875" style="11" customWidth="1"/>
    <col min="5126" max="5126" width="15.1796875" style="11" customWidth="1"/>
    <col min="5127" max="5127" width="15.453125" style="11" customWidth="1"/>
    <col min="5128" max="5372" width="9.1796875" style="11" customWidth="1"/>
    <col min="5373" max="5373" width="5.1796875" style="11" customWidth="1"/>
    <col min="5374" max="5374" width="17.1796875" style="11" customWidth="1"/>
    <col min="5375" max="5375" width="4.453125" style="11" customWidth="1"/>
    <col min="5376" max="5376" width="13.453125" style="11"/>
    <col min="5377" max="5377" width="20" style="11" customWidth="1"/>
    <col min="5378" max="5380" width="13.453125" style="11" customWidth="1"/>
    <col min="5381" max="5381" width="13.54296875" style="11" customWidth="1"/>
    <col min="5382" max="5382" width="15.1796875" style="11" customWidth="1"/>
    <col min="5383" max="5383" width="15.453125" style="11" customWidth="1"/>
    <col min="5384" max="5628" width="9.1796875" style="11" customWidth="1"/>
    <col min="5629" max="5629" width="5.1796875" style="11" customWidth="1"/>
    <col min="5630" max="5630" width="17.1796875" style="11" customWidth="1"/>
    <col min="5631" max="5631" width="4.453125" style="11" customWidth="1"/>
    <col min="5632" max="5632" width="13.453125" style="11"/>
    <col min="5633" max="5633" width="20" style="11" customWidth="1"/>
    <col min="5634" max="5636" width="13.453125" style="11" customWidth="1"/>
    <col min="5637" max="5637" width="13.54296875" style="11" customWidth="1"/>
    <col min="5638" max="5638" width="15.1796875" style="11" customWidth="1"/>
    <col min="5639" max="5639" width="15.453125" style="11" customWidth="1"/>
    <col min="5640" max="5884" width="9.1796875" style="11" customWidth="1"/>
    <col min="5885" max="5885" width="5.1796875" style="11" customWidth="1"/>
    <col min="5886" max="5886" width="17.1796875" style="11" customWidth="1"/>
    <col min="5887" max="5887" width="4.453125" style="11" customWidth="1"/>
    <col min="5888" max="5888" width="13.453125" style="11"/>
    <col min="5889" max="5889" width="20" style="11" customWidth="1"/>
    <col min="5890" max="5892" width="13.453125" style="11" customWidth="1"/>
    <col min="5893" max="5893" width="13.54296875" style="11" customWidth="1"/>
    <col min="5894" max="5894" width="15.1796875" style="11" customWidth="1"/>
    <col min="5895" max="5895" width="15.453125" style="11" customWidth="1"/>
    <col min="5896" max="6140" width="9.1796875" style="11" customWidth="1"/>
    <col min="6141" max="6141" width="5.1796875" style="11" customWidth="1"/>
    <col min="6142" max="6142" width="17.1796875" style="11" customWidth="1"/>
    <col min="6143" max="6143" width="4.453125" style="11" customWidth="1"/>
    <col min="6144" max="6144" width="13.453125" style="11"/>
    <col min="6145" max="6145" width="20" style="11" customWidth="1"/>
    <col min="6146" max="6148" width="13.453125" style="11" customWidth="1"/>
    <col min="6149" max="6149" width="13.54296875" style="11" customWidth="1"/>
    <col min="6150" max="6150" width="15.1796875" style="11" customWidth="1"/>
    <col min="6151" max="6151" width="15.453125" style="11" customWidth="1"/>
    <col min="6152" max="6396" width="9.1796875" style="11" customWidth="1"/>
    <col min="6397" max="6397" width="5.1796875" style="11" customWidth="1"/>
    <col min="6398" max="6398" width="17.1796875" style="11" customWidth="1"/>
    <col min="6399" max="6399" width="4.453125" style="11" customWidth="1"/>
    <col min="6400" max="6400" width="13.453125" style="11"/>
    <col min="6401" max="6401" width="20" style="11" customWidth="1"/>
    <col min="6402" max="6404" width="13.453125" style="11" customWidth="1"/>
    <col min="6405" max="6405" width="13.54296875" style="11" customWidth="1"/>
    <col min="6406" max="6406" width="15.1796875" style="11" customWidth="1"/>
    <col min="6407" max="6407" width="15.453125" style="11" customWidth="1"/>
    <col min="6408" max="6652" width="9.1796875" style="11" customWidth="1"/>
    <col min="6653" max="6653" width="5.1796875" style="11" customWidth="1"/>
    <col min="6654" max="6654" width="17.1796875" style="11" customWidth="1"/>
    <col min="6655" max="6655" width="4.453125" style="11" customWidth="1"/>
    <col min="6656" max="6656" width="13.453125" style="11"/>
    <col min="6657" max="6657" width="20" style="11" customWidth="1"/>
    <col min="6658" max="6660" width="13.453125" style="11" customWidth="1"/>
    <col min="6661" max="6661" width="13.54296875" style="11" customWidth="1"/>
    <col min="6662" max="6662" width="15.1796875" style="11" customWidth="1"/>
    <col min="6663" max="6663" width="15.453125" style="11" customWidth="1"/>
    <col min="6664" max="6908" width="9.1796875" style="11" customWidth="1"/>
    <col min="6909" max="6909" width="5.1796875" style="11" customWidth="1"/>
    <col min="6910" max="6910" width="17.1796875" style="11" customWidth="1"/>
    <col min="6911" max="6911" width="4.453125" style="11" customWidth="1"/>
    <col min="6912" max="6912" width="13.453125" style="11"/>
    <col min="6913" max="6913" width="20" style="11" customWidth="1"/>
    <col min="6914" max="6916" width="13.453125" style="11" customWidth="1"/>
    <col min="6917" max="6917" width="13.54296875" style="11" customWidth="1"/>
    <col min="6918" max="6918" width="15.1796875" style="11" customWidth="1"/>
    <col min="6919" max="6919" width="15.453125" style="11" customWidth="1"/>
    <col min="6920" max="7164" width="9.1796875" style="11" customWidth="1"/>
    <col min="7165" max="7165" width="5.1796875" style="11" customWidth="1"/>
    <col min="7166" max="7166" width="17.1796875" style="11" customWidth="1"/>
    <col min="7167" max="7167" width="4.453125" style="11" customWidth="1"/>
    <col min="7168" max="7168" width="13.453125" style="11"/>
    <col min="7169" max="7169" width="20" style="11" customWidth="1"/>
    <col min="7170" max="7172" width="13.453125" style="11" customWidth="1"/>
    <col min="7173" max="7173" width="13.54296875" style="11" customWidth="1"/>
    <col min="7174" max="7174" width="15.1796875" style="11" customWidth="1"/>
    <col min="7175" max="7175" width="15.453125" style="11" customWidth="1"/>
    <col min="7176" max="7420" width="9.1796875" style="11" customWidth="1"/>
    <col min="7421" max="7421" width="5.1796875" style="11" customWidth="1"/>
    <col min="7422" max="7422" width="17.1796875" style="11" customWidth="1"/>
    <col min="7423" max="7423" width="4.453125" style="11" customWidth="1"/>
    <col min="7424" max="7424" width="13.453125" style="11"/>
    <col min="7425" max="7425" width="20" style="11" customWidth="1"/>
    <col min="7426" max="7428" width="13.453125" style="11" customWidth="1"/>
    <col min="7429" max="7429" width="13.54296875" style="11" customWidth="1"/>
    <col min="7430" max="7430" width="15.1796875" style="11" customWidth="1"/>
    <col min="7431" max="7431" width="15.453125" style="11" customWidth="1"/>
    <col min="7432" max="7676" width="9.1796875" style="11" customWidth="1"/>
    <col min="7677" max="7677" width="5.1796875" style="11" customWidth="1"/>
    <col min="7678" max="7678" width="17.1796875" style="11" customWidth="1"/>
    <col min="7679" max="7679" width="4.453125" style="11" customWidth="1"/>
    <col min="7680" max="7680" width="13.453125" style="11"/>
    <col min="7681" max="7681" width="20" style="11" customWidth="1"/>
    <col min="7682" max="7684" width="13.453125" style="11" customWidth="1"/>
    <col min="7685" max="7685" width="13.54296875" style="11" customWidth="1"/>
    <col min="7686" max="7686" width="15.1796875" style="11" customWidth="1"/>
    <col min="7687" max="7687" width="15.453125" style="11" customWidth="1"/>
    <col min="7688" max="7932" width="9.1796875" style="11" customWidth="1"/>
    <col min="7933" max="7933" width="5.1796875" style="11" customWidth="1"/>
    <col min="7934" max="7934" width="17.1796875" style="11" customWidth="1"/>
    <col min="7935" max="7935" width="4.453125" style="11" customWidth="1"/>
    <col min="7936" max="7936" width="13.453125" style="11"/>
    <col min="7937" max="7937" width="20" style="11" customWidth="1"/>
    <col min="7938" max="7940" width="13.453125" style="11" customWidth="1"/>
    <col min="7941" max="7941" width="13.54296875" style="11" customWidth="1"/>
    <col min="7942" max="7942" width="15.1796875" style="11" customWidth="1"/>
    <col min="7943" max="7943" width="15.453125" style="11" customWidth="1"/>
    <col min="7944" max="8188" width="9.1796875" style="11" customWidth="1"/>
    <col min="8189" max="8189" width="5.1796875" style="11" customWidth="1"/>
    <col min="8190" max="8190" width="17.1796875" style="11" customWidth="1"/>
    <col min="8191" max="8191" width="4.453125" style="11" customWidth="1"/>
    <col min="8192" max="8192" width="13.453125" style="11"/>
    <col min="8193" max="8193" width="20" style="11" customWidth="1"/>
    <col min="8194" max="8196" width="13.453125" style="11" customWidth="1"/>
    <col min="8197" max="8197" width="13.54296875" style="11" customWidth="1"/>
    <col min="8198" max="8198" width="15.1796875" style="11" customWidth="1"/>
    <col min="8199" max="8199" width="15.453125" style="11" customWidth="1"/>
    <col min="8200" max="8444" width="9.1796875" style="11" customWidth="1"/>
    <col min="8445" max="8445" width="5.1796875" style="11" customWidth="1"/>
    <col min="8446" max="8446" width="17.1796875" style="11" customWidth="1"/>
    <col min="8447" max="8447" width="4.453125" style="11" customWidth="1"/>
    <col min="8448" max="8448" width="13.453125" style="11"/>
    <col min="8449" max="8449" width="20" style="11" customWidth="1"/>
    <col min="8450" max="8452" width="13.453125" style="11" customWidth="1"/>
    <col min="8453" max="8453" width="13.54296875" style="11" customWidth="1"/>
    <col min="8454" max="8454" width="15.1796875" style="11" customWidth="1"/>
    <col min="8455" max="8455" width="15.453125" style="11" customWidth="1"/>
    <col min="8456" max="8700" width="9.1796875" style="11" customWidth="1"/>
    <col min="8701" max="8701" width="5.1796875" style="11" customWidth="1"/>
    <col min="8702" max="8702" width="17.1796875" style="11" customWidth="1"/>
    <col min="8703" max="8703" width="4.453125" style="11" customWidth="1"/>
    <col min="8704" max="8704" width="13.453125" style="11"/>
    <col min="8705" max="8705" width="20" style="11" customWidth="1"/>
    <col min="8706" max="8708" width="13.453125" style="11" customWidth="1"/>
    <col min="8709" max="8709" width="13.54296875" style="11" customWidth="1"/>
    <col min="8710" max="8710" width="15.1796875" style="11" customWidth="1"/>
    <col min="8711" max="8711" width="15.453125" style="11" customWidth="1"/>
    <col min="8712" max="8956" width="9.1796875" style="11" customWidth="1"/>
    <col min="8957" max="8957" width="5.1796875" style="11" customWidth="1"/>
    <col min="8958" max="8958" width="17.1796875" style="11" customWidth="1"/>
    <col min="8959" max="8959" width="4.453125" style="11" customWidth="1"/>
    <col min="8960" max="8960" width="13.453125" style="11"/>
    <col min="8961" max="8961" width="20" style="11" customWidth="1"/>
    <col min="8962" max="8964" width="13.453125" style="11" customWidth="1"/>
    <col min="8965" max="8965" width="13.54296875" style="11" customWidth="1"/>
    <col min="8966" max="8966" width="15.1796875" style="11" customWidth="1"/>
    <col min="8967" max="8967" width="15.453125" style="11" customWidth="1"/>
    <col min="8968" max="9212" width="9.1796875" style="11" customWidth="1"/>
    <col min="9213" max="9213" width="5.1796875" style="11" customWidth="1"/>
    <col min="9214" max="9214" width="17.1796875" style="11" customWidth="1"/>
    <col min="9215" max="9215" width="4.453125" style="11" customWidth="1"/>
    <col min="9216" max="9216" width="13.453125" style="11"/>
    <col min="9217" max="9217" width="20" style="11" customWidth="1"/>
    <col min="9218" max="9220" width="13.453125" style="11" customWidth="1"/>
    <col min="9221" max="9221" width="13.54296875" style="11" customWidth="1"/>
    <col min="9222" max="9222" width="15.1796875" style="11" customWidth="1"/>
    <col min="9223" max="9223" width="15.453125" style="11" customWidth="1"/>
    <col min="9224" max="9468" width="9.1796875" style="11" customWidth="1"/>
    <col min="9469" max="9469" width="5.1796875" style="11" customWidth="1"/>
    <col min="9470" max="9470" width="17.1796875" style="11" customWidth="1"/>
    <col min="9471" max="9471" width="4.453125" style="11" customWidth="1"/>
    <col min="9472" max="9472" width="13.453125" style="11"/>
    <col min="9473" max="9473" width="20" style="11" customWidth="1"/>
    <col min="9474" max="9476" width="13.453125" style="11" customWidth="1"/>
    <col min="9477" max="9477" width="13.54296875" style="11" customWidth="1"/>
    <col min="9478" max="9478" width="15.1796875" style="11" customWidth="1"/>
    <col min="9479" max="9479" width="15.453125" style="11" customWidth="1"/>
    <col min="9480" max="9724" width="9.1796875" style="11" customWidth="1"/>
    <col min="9725" max="9725" width="5.1796875" style="11" customWidth="1"/>
    <col min="9726" max="9726" width="17.1796875" style="11" customWidth="1"/>
    <col min="9727" max="9727" width="4.453125" style="11" customWidth="1"/>
    <col min="9728" max="9728" width="13.453125" style="11"/>
    <col min="9729" max="9729" width="20" style="11" customWidth="1"/>
    <col min="9730" max="9732" width="13.453125" style="11" customWidth="1"/>
    <col min="9733" max="9733" width="13.54296875" style="11" customWidth="1"/>
    <col min="9734" max="9734" width="15.1796875" style="11" customWidth="1"/>
    <col min="9735" max="9735" width="15.453125" style="11" customWidth="1"/>
    <col min="9736" max="9980" width="9.1796875" style="11" customWidth="1"/>
    <col min="9981" max="9981" width="5.1796875" style="11" customWidth="1"/>
    <col min="9982" max="9982" width="17.1796875" style="11" customWidth="1"/>
    <col min="9983" max="9983" width="4.453125" style="11" customWidth="1"/>
    <col min="9984" max="9984" width="13.453125" style="11"/>
    <col min="9985" max="9985" width="20" style="11" customWidth="1"/>
    <col min="9986" max="9988" width="13.453125" style="11" customWidth="1"/>
    <col min="9989" max="9989" width="13.54296875" style="11" customWidth="1"/>
    <col min="9990" max="9990" width="15.1796875" style="11" customWidth="1"/>
    <col min="9991" max="9991" width="15.453125" style="11" customWidth="1"/>
    <col min="9992" max="10236" width="9.1796875" style="11" customWidth="1"/>
    <col min="10237" max="10237" width="5.1796875" style="11" customWidth="1"/>
    <col min="10238" max="10238" width="17.1796875" style="11" customWidth="1"/>
    <col min="10239" max="10239" width="4.453125" style="11" customWidth="1"/>
    <col min="10240" max="10240" width="13.453125" style="11"/>
    <col min="10241" max="10241" width="20" style="11" customWidth="1"/>
    <col min="10242" max="10244" width="13.453125" style="11" customWidth="1"/>
    <col min="10245" max="10245" width="13.54296875" style="11" customWidth="1"/>
    <col min="10246" max="10246" width="15.1796875" style="11" customWidth="1"/>
    <col min="10247" max="10247" width="15.453125" style="11" customWidth="1"/>
    <col min="10248" max="10492" width="9.1796875" style="11" customWidth="1"/>
    <col min="10493" max="10493" width="5.1796875" style="11" customWidth="1"/>
    <col min="10494" max="10494" width="17.1796875" style="11" customWidth="1"/>
    <col min="10495" max="10495" width="4.453125" style="11" customWidth="1"/>
    <col min="10496" max="10496" width="13.453125" style="11"/>
    <col min="10497" max="10497" width="20" style="11" customWidth="1"/>
    <col min="10498" max="10500" width="13.453125" style="11" customWidth="1"/>
    <col min="10501" max="10501" width="13.54296875" style="11" customWidth="1"/>
    <col min="10502" max="10502" width="15.1796875" style="11" customWidth="1"/>
    <col min="10503" max="10503" width="15.453125" style="11" customWidth="1"/>
    <col min="10504" max="10748" width="9.1796875" style="11" customWidth="1"/>
    <col min="10749" max="10749" width="5.1796875" style="11" customWidth="1"/>
    <col min="10750" max="10750" width="17.1796875" style="11" customWidth="1"/>
    <col min="10751" max="10751" width="4.453125" style="11" customWidth="1"/>
    <col min="10752" max="10752" width="13.453125" style="11"/>
    <col min="10753" max="10753" width="20" style="11" customWidth="1"/>
    <col min="10754" max="10756" width="13.453125" style="11" customWidth="1"/>
    <col min="10757" max="10757" width="13.54296875" style="11" customWidth="1"/>
    <col min="10758" max="10758" width="15.1796875" style="11" customWidth="1"/>
    <col min="10759" max="10759" width="15.453125" style="11" customWidth="1"/>
    <col min="10760" max="11004" width="9.1796875" style="11" customWidth="1"/>
    <col min="11005" max="11005" width="5.1796875" style="11" customWidth="1"/>
    <col min="11006" max="11006" width="17.1796875" style="11" customWidth="1"/>
    <col min="11007" max="11007" width="4.453125" style="11" customWidth="1"/>
    <col min="11008" max="11008" width="13.453125" style="11"/>
    <col min="11009" max="11009" width="20" style="11" customWidth="1"/>
    <col min="11010" max="11012" width="13.453125" style="11" customWidth="1"/>
    <col min="11013" max="11013" width="13.54296875" style="11" customWidth="1"/>
    <col min="11014" max="11014" width="15.1796875" style="11" customWidth="1"/>
    <col min="11015" max="11015" width="15.453125" style="11" customWidth="1"/>
    <col min="11016" max="11260" width="9.1796875" style="11" customWidth="1"/>
    <col min="11261" max="11261" width="5.1796875" style="11" customWidth="1"/>
    <col min="11262" max="11262" width="17.1796875" style="11" customWidth="1"/>
    <col min="11263" max="11263" width="4.453125" style="11" customWidth="1"/>
    <col min="11264" max="11264" width="13.453125" style="11"/>
    <col min="11265" max="11265" width="20" style="11" customWidth="1"/>
    <col min="11266" max="11268" width="13.453125" style="11" customWidth="1"/>
    <col min="11269" max="11269" width="13.54296875" style="11" customWidth="1"/>
    <col min="11270" max="11270" width="15.1796875" style="11" customWidth="1"/>
    <col min="11271" max="11271" width="15.453125" style="11" customWidth="1"/>
    <col min="11272" max="11516" width="9.1796875" style="11" customWidth="1"/>
    <col min="11517" max="11517" width="5.1796875" style="11" customWidth="1"/>
    <col min="11518" max="11518" width="17.1796875" style="11" customWidth="1"/>
    <col min="11519" max="11519" width="4.453125" style="11" customWidth="1"/>
    <col min="11520" max="11520" width="13.453125" style="11"/>
    <col min="11521" max="11521" width="20" style="11" customWidth="1"/>
    <col min="11522" max="11524" width="13.453125" style="11" customWidth="1"/>
    <col min="11525" max="11525" width="13.54296875" style="11" customWidth="1"/>
    <col min="11526" max="11526" width="15.1796875" style="11" customWidth="1"/>
    <col min="11527" max="11527" width="15.453125" style="11" customWidth="1"/>
    <col min="11528" max="11772" width="9.1796875" style="11" customWidth="1"/>
    <col min="11773" max="11773" width="5.1796875" style="11" customWidth="1"/>
    <col min="11774" max="11774" width="17.1796875" style="11" customWidth="1"/>
    <col min="11775" max="11775" width="4.453125" style="11" customWidth="1"/>
    <col min="11776" max="11776" width="13.453125" style="11"/>
    <col min="11777" max="11777" width="20" style="11" customWidth="1"/>
    <col min="11778" max="11780" width="13.453125" style="11" customWidth="1"/>
    <col min="11781" max="11781" width="13.54296875" style="11" customWidth="1"/>
    <col min="11782" max="11782" width="15.1796875" style="11" customWidth="1"/>
    <col min="11783" max="11783" width="15.453125" style="11" customWidth="1"/>
    <col min="11784" max="12028" width="9.1796875" style="11" customWidth="1"/>
    <col min="12029" max="12029" width="5.1796875" style="11" customWidth="1"/>
    <col min="12030" max="12030" width="17.1796875" style="11" customWidth="1"/>
    <col min="12031" max="12031" width="4.453125" style="11" customWidth="1"/>
    <col min="12032" max="12032" width="13.453125" style="11"/>
    <col min="12033" max="12033" width="20" style="11" customWidth="1"/>
    <col min="12034" max="12036" width="13.453125" style="11" customWidth="1"/>
    <col min="12037" max="12037" width="13.54296875" style="11" customWidth="1"/>
    <col min="12038" max="12038" width="15.1796875" style="11" customWidth="1"/>
    <col min="12039" max="12039" width="15.453125" style="11" customWidth="1"/>
    <col min="12040" max="12284" width="9.1796875" style="11" customWidth="1"/>
    <col min="12285" max="12285" width="5.1796875" style="11" customWidth="1"/>
    <col min="12286" max="12286" width="17.1796875" style="11" customWidth="1"/>
    <col min="12287" max="12287" width="4.453125" style="11" customWidth="1"/>
    <col min="12288" max="12288" width="13.453125" style="11"/>
    <col min="12289" max="12289" width="20" style="11" customWidth="1"/>
    <col min="12290" max="12292" width="13.453125" style="11" customWidth="1"/>
    <col min="12293" max="12293" width="13.54296875" style="11" customWidth="1"/>
    <col min="12294" max="12294" width="15.1796875" style="11" customWidth="1"/>
    <col min="12295" max="12295" width="15.453125" style="11" customWidth="1"/>
    <col min="12296" max="12540" width="9.1796875" style="11" customWidth="1"/>
    <col min="12541" max="12541" width="5.1796875" style="11" customWidth="1"/>
    <col min="12542" max="12542" width="17.1796875" style="11" customWidth="1"/>
    <col min="12543" max="12543" width="4.453125" style="11" customWidth="1"/>
    <col min="12544" max="12544" width="13.453125" style="11"/>
    <col min="12545" max="12545" width="20" style="11" customWidth="1"/>
    <col min="12546" max="12548" width="13.453125" style="11" customWidth="1"/>
    <col min="12549" max="12549" width="13.54296875" style="11" customWidth="1"/>
    <col min="12550" max="12550" width="15.1796875" style="11" customWidth="1"/>
    <col min="12551" max="12551" width="15.453125" style="11" customWidth="1"/>
    <col min="12552" max="12796" width="9.1796875" style="11" customWidth="1"/>
    <col min="12797" max="12797" width="5.1796875" style="11" customWidth="1"/>
    <col min="12798" max="12798" width="17.1796875" style="11" customWidth="1"/>
    <col min="12799" max="12799" width="4.453125" style="11" customWidth="1"/>
    <col min="12800" max="12800" width="13.453125" style="11"/>
    <col min="12801" max="12801" width="20" style="11" customWidth="1"/>
    <col min="12802" max="12804" width="13.453125" style="11" customWidth="1"/>
    <col min="12805" max="12805" width="13.54296875" style="11" customWidth="1"/>
    <col min="12806" max="12806" width="15.1796875" style="11" customWidth="1"/>
    <col min="12807" max="12807" width="15.453125" style="11" customWidth="1"/>
    <col min="12808" max="13052" width="9.1796875" style="11" customWidth="1"/>
    <col min="13053" max="13053" width="5.1796875" style="11" customWidth="1"/>
    <col min="13054" max="13054" width="17.1796875" style="11" customWidth="1"/>
    <col min="13055" max="13055" width="4.453125" style="11" customWidth="1"/>
    <col min="13056" max="13056" width="13.453125" style="11"/>
    <col min="13057" max="13057" width="20" style="11" customWidth="1"/>
    <col min="13058" max="13060" width="13.453125" style="11" customWidth="1"/>
    <col min="13061" max="13061" width="13.54296875" style="11" customWidth="1"/>
    <col min="13062" max="13062" width="15.1796875" style="11" customWidth="1"/>
    <col min="13063" max="13063" width="15.453125" style="11" customWidth="1"/>
    <col min="13064" max="13308" width="9.1796875" style="11" customWidth="1"/>
    <col min="13309" max="13309" width="5.1796875" style="11" customWidth="1"/>
    <col min="13310" max="13310" width="17.1796875" style="11" customWidth="1"/>
    <col min="13311" max="13311" width="4.453125" style="11" customWidth="1"/>
    <col min="13312" max="13312" width="13.453125" style="11"/>
    <col min="13313" max="13313" width="20" style="11" customWidth="1"/>
    <col min="13314" max="13316" width="13.453125" style="11" customWidth="1"/>
    <col min="13317" max="13317" width="13.54296875" style="11" customWidth="1"/>
    <col min="13318" max="13318" width="15.1796875" style="11" customWidth="1"/>
    <col min="13319" max="13319" width="15.453125" style="11" customWidth="1"/>
    <col min="13320" max="13564" width="9.1796875" style="11" customWidth="1"/>
    <col min="13565" max="13565" width="5.1796875" style="11" customWidth="1"/>
    <col min="13566" max="13566" width="17.1796875" style="11" customWidth="1"/>
    <col min="13567" max="13567" width="4.453125" style="11" customWidth="1"/>
    <col min="13568" max="13568" width="13.453125" style="11"/>
    <col min="13569" max="13569" width="20" style="11" customWidth="1"/>
    <col min="13570" max="13572" width="13.453125" style="11" customWidth="1"/>
    <col min="13573" max="13573" width="13.54296875" style="11" customWidth="1"/>
    <col min="13574" max="13574" width="15.1796875" style="11" customWidth="1"/>
    <col min="13575" max="13575" width="15.453125" style="11" customWidth="1"/>
    <col min="13576" max="13820" width="9.1796875" style="11" customWidth="1"/>
    <col min="13821" max="13821" width="5.1796875" style="11" customWidth="1"/>
    <col min="13822" max="13822" width="17.1796875" style="11" customWidth="1"/>
    <col min="13823" max="13823" width="4.453125" style="11" customWidth="1"/>
    <col min="13824" max="13824" width="13.453125" style="11"/>
    <col min="13825" max="13825" width="20" style="11" customWidth="1"/>
    <col min="13826" max="13828" width="13.453125" style="11" customWidth="1"/>
    <col min="13829" max="13829" width="13.54296875" style="11" customWidth="1"/>
    <col min="13830" max="13830" width="15.1796875" style="11" customWidth="1"/>
    <col min="13831" max="13831" width="15.453125" style="11" customWidth="1"/>
    <col min="13832" max="14076" width="9.1796875" style="11" customWidth="1"/>
    <col min="14077" max="14077" width="5.1796875" style="11" customWidth="1"/>
    <col min="14078" max="14078" width="17.1796875" style="11" customWidth="1"/>
    <col min="14079" max="14079" width="4.453125" style="11" customWidth="1"/>
    <col min="14080" max="14080" width="13.453125" style="11"/>
    <col min="14081" max="14081" width="20" style="11" customWidth="1"/>
    <col min="14082" max="14084" width="13.453125" style="11" customWidth="1"/>
    <col min="14085" max="14085" width="13.54296875" style="11" customWidth="1"/>
    <col min="14086" max="14086" width="15.1796875" style="11" customWidth="1"/>
    <col min="14087" max="14087" width="15.453125" style="11" customWidth="1"/>
    <col min="14088" max="14332" width="9.1796875" style="11" customWidth="1"/>
    <col min="14333" max="14333" width="5.1796875" style="11" customWidth="1"/>
    <col min="14334" max="14334" width="17.1796875" style="11" customWidth="1"/>
    <col min="14335" max="14335" width="4.453125" style="11" customWidth="1"/>
    <col min="14336" max="14336" width="13.453125" style="11"/>
    <col min="14337" max="14337" width="20" style="11" customWidth="1"/>
    <col min="14338" max="14340" width="13.453125" style="11" customWidth="1"/>
    <col min="14341" max="14341" width="13.54296875" style="11" customWidth="1"/>
    <col min="14342" max="14342" width="15.1796875" style="11" customWidth="1"/>
    <col min="14343" max="14343" width="15.453125" style="11" customWidth="1"/>
    <col min="14344" max="14588" width="9.1796875" style="11" customWidth="1"/>
    <col min="14589" max="14589" width="5.1796875" style="11" customWidth="1"/>
    <col min="14590" max="14590" width="17.1796875" style="11" customWidth="1"/>
    <col min="14591" max="14591" width="4.453125" style="11" customWidth="1"/>
    <col min="14592" max="14592" width="13.453125" style="11"/>
    <col min="14593" max="14593" width="20" style="11" customWidth="1"/>
    <col min="14594" max="14596" width="13.453125" style="11" customWidth="1"/>
    <col min="14597" max="14597" width="13.54296875" style="11" customWidth="1"/>
    <col min="14598" max="14598" width="15.1796875" style="11" customWidth="1"/>
    <col min="14599" max="14599" width="15.453125" style="11" customWidth="1"/>
    <col min="14600" max="14844" width="9.1796875" style="11" customWidth="1"/>
    <col min="14845" max="14845" width="5.1796875" style="11" customWidth="1"/>
    <col min="14846" max="14846" width="17.1796875" style="11" customWidth="1"/>
    <col min="14847" max="14847" width="4.453125" style="11" customWidth="1"/>
    <col min="14848" max="14848" width="13.453125" style="11"/>
    <col min="14849" max="14849" width="20" style="11" customWidth="1"/>
    <col min="14850" max="14852" width="13.453125" style="11" customWidth="1"/>
    <col min="14853" max="14853" width="13.54296875" style="11" customWidth="1"/>
    <col min="14854" max="14854" width="15.1796875" style="11" customWidth="1"/>
    <col min="14855" max="14855" width="15.453125" style="11" customWidth="1"/>
    <col min="14856" max="15100" width="9.1796875" style="11" customWidth="1"/>
    <col min="15101" max="15101" width="5.1796875" style="11" customWidth="1"/>
    <col min="15102" max="15102" width="17.1796875" style="11" customWidth="1"/>
    <col min="15103" max="15103" width="4.453125" style="11" customWidth="1"/>
    <col min="15104" max="15104" width="13.453125" style="11"/>
    <col min="15105" max="15105" width="20" style="11" customWidth="1"/>
    <col min="15106" max="15108" width="13.453125" style="11" customWidth="1"/>
    <col min="15109" max="15109" width="13.54296875" style="11" customWidth="1"/>
    <col min="15110" max="15110" width="15.1796875" style="11" customWidth="1"/>
    <col min="15111" max="15111" width="15.453125" style="11" customWidth="1"/>
    <col min="15112" max="15356" width="9.1796875" style="11" customWidth="1"/>
    <col min="15357" max="15357" width="5.1796875" style="11" customWidth="1"/>
    <col min="15358" max="15358" width="17.1796875" style="11" customWidth="1"/>
    <col min="15359" max="15359" width="4.453125" style="11" customWidth="1"/>
    <col min="15360" max="15360" width="13.453125" style="11"/>
    <col min="15361" max="15361" width="20" style="11" customWidth="1"/>
    <col min="15362" max="15364" width="13.453125" style="11" customWidth="1"/>
    <col min="15365" max="15365" width="13.54296875" style="11" customWidth="1"/>
    <col min="15366" max="15366" width="15.1796875" style="11" customWidth="1"/>
    <col min="15367" max="15367" width="15.453125" style="11" customWidth="1"/>
    <col min="15368" max="15612" width="9.1796875" style="11" customWidth="1"/>
    <col min="15613" max="15613" width="5.1796875" style="11" customWidth="1"/>
    <col min="15614" max="15614" width="17.1796875" style="11" customWidth="1"/>
    <col min="15615" max="15615" width="4.453125" style="11" customWidth="1"/>
    <col min="15616" max="15616" width="13.453125" style="11"/>
    <col min="15617" max="15617" width="20" style="11" customWidth="1"/>
    <col min="15618" max="15620" width="13.453125" style="11" customWidth="1"/>
    <col min="15621" max="15621" width="13.54296875" style="11" customWidth="1"/>
    <col min="15622" max="15622" width="15.1796875" style="11" customWidth="1"/>
    <col min="15623" max="15623" width="15.453125" style="11" customWidth="1"/>
    <col min="15624" max="15868" width="9.1796875" style="11" customWidth="1"/>
    <col min="15869" max="15869" width="5.1796875" style="11" customWidth="1"/>
    <col min="15870" max="15870" width="17.1796875" style="11" customWidth="1"/>
    <col min="15871" max="15871" width="4.453125" style="11" customWidth="1"/>
    <col min="15872" max="15872" width="13.453125" style="11"/>
    <col min="15873" max="15873" width="20" style="11" customWidth="1"/>
    <col min="15874" max="15876" width="13.453125" style="11" customWidth="1"/>
    <col min="15877" max="15877" width="13.54296875" style="11" customWidth="1"/>
    <col min="15878" max="15878" width="15.1796875" style="11" customWidth="1"/>
    <col min="15879" max="15879" width="15.453125" style="11" customWidth="1"/>
    <col min="15880" max="16124" width="9.1796875" style="11" customWidth="1"/>
    <col min="16125" max="16125" width="5.1796875" style="11" customWidth="1"/>
    <col min="16126" max="16126" width="17.1796875" style="11" customWidth="1"/>
    <col min="16127" max="16127" width="4.453125" style="11" customWidth="1"/>
    <col min="16128" max="16128" width="13.453125" style="11"/>
    <col min="16129" max="16129" width="20" style="11" customWidth="1"/>
    <col min="16130" max="16132" width="13.453125" style="11" customWidth="1"/>
    <col min="16133" max="16133" width="13.54296875" style="11" customWidth="1"/>
    <col min="16134" max="16134" width="15.1796875" style="11" customWidth="1"/>
    <col min="16135" max="16135" width="15.453125" style="11" customWidth="1"/>
    <col min="16136" max="16380" width="9.1796875" style="11" customWidth="1"/>
    <col min="16381" max="16381" width="5.1796875" style="11" customWidth="1"/>
    <col min="16382" max="16382" width="17.1796875" style="11" customWidth="1"/>
    <col min="16383" max="16383" width="4.453125" style="11" customWidth="1"/>
    <col min="16384" max="16384" width="13.453125" style="11"/>
  </cols>
  <sheetData>
    <row r="1" spans="1:10" ht="15.5" x14ac:dyDescent="0.35">
      <c r="A1" s="1" t="s">
        <v>12</v>
      </c>
    </row>
    <row r="2" spans="1:10" ht="15.5" x14ac:dyDescent="0.35">
      <c r="A2" s="13" t="s">
        <v>81</v>
      </c>
    </row>
    <row r="4" spans="1:10" ht="15.5" x14ac:dyDescent="0.35">
      <c r="A4" s="3" t="s">
        <v>23</v>
      </c>
      <c r="B4" s="3" t="s">
        <v>40</v>
      </c>
    </row>
    <row r="5" spans="1:10" ht="15.5" x14ac:dyDescent="0.35">
      <c r="A5" s="3" t="s">
        <v>25</v>
      </c>
      <c r="B5" s="47" t="s">
        <v>66</v>
      </c>
    </row>
    <row r="6" spans="1:10" s="17" customFormat="1" ht="29" x14ac:dyDescent="0.3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31" t="s">
        <v>20</v>
      </c>
      <c r="H6" s="103" t="s">
        <v>107</v>
      </c>
      <c r="I6" s="164" t="s">
        <v>102</v>
      </c>
      <c r="J6" s="164"/>
    </row>
    <row r="7" spans="1:10" ht="14.5" x14ac:dyDescent="0.35">
      <c r="A7" s="55" t="s">
        <v>110</v>
      </c>
      <c r="B7" s="43">
        <f>B14+B21+B28+B35+B42</f>
        <v>98250</v>
      </c>
      <c r="C7" s="150">
        <f t="shared" ref="C7:F7" si="0">C14+C21+C28+C35+C42</f>
        <v>3700911</v>
      </c>
      <c r="D7" s="150">
        <f t="shared" si="0"/>
        <v>0</v>
      </c>
      <c r="E7" s="150">
        <f t="shared" si="0"/>
        <v>0</v>
      </c>
      <c r="F7" s="150">
        <f t="shared" si="0"/>
        <v>0</v>
      </c>
      <c r="G7" s="19">
        <f>SUM(B7:F7)</f>
        <v>3799161</v>
      </c>
      <c r="H7" s="104">
        <v>3222277</v>
      </c>
      <c r="I7" s="108">
        <f>(G7-H7)/G7</f>
        <v>0.15184510474812729</v>
      </c>
      <c r="J7" s="109">
        <f>G7-H7</f>
        <v>576884</v>
      </c>
    </row>
    <row r="8" spans="1:10" ht="14.5" x14ac:dyDescent="0.35">
      <c r="A8" s="55" t="s">
        <v>111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4.5" x14ac:dyDescent="0.35">
      <c r="A9" s="55" t="s">
        <v>112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29" x14ac:dyDescent="0.35">
      <c r="A10" s="98" t="s">
        <v>114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4.5" x14ac:dyDescent="0.35">
      <c r="A11" s="142"/>
      <c r="B11" s="22"/>
      <c r="C11" s="22"/>
      <c r="D11" s="22"/>
      <c r="E11" s="22"/>
      <c r="F11" s="22"/>
      <c r="G11" s="23"/>
    </row>
    <row r="12" spans="1:10" ht="14.5" x14ac:dyDescent="0.35">
      <c r="A12" s="142"/>
      <c r="B12" s="24"/>
      <c r="C12" s="24"/>
      <c r="D12" s="24"/>
      <c r="E12" s="24"/>
      <c r="F12" s="24"/>
      <c r="G12" s="25"/>
    </row>
    <row r="13" spans="1:10" ht="43.5" x14ac:dyDescent="0.3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31" t="s">
        <v>20</v>
      </c>
    </row>
    <row r="14" spans="1:10" ht="14.5" x14ac:dyDescent="0.35">
      <c r="A14" s="139" t="s">
        <v>110</v>
      </c>
      <c r="B14" s="19">
        <f>12000-B21</f>
        <v>12000</v>
      </c>
      <c r="C14" s="140">
        <f>3667211-C21</f>
        <v>3667211</v>
      </c>
      <c r="D14" s="140">
        <f>0-D21</f>
        <v>0</v>
      </c>
      <c r="E14" s="140">
        <f>0-E21</f>
        <v>0</v>
      </c>
      <c r="F14" s="140">
        <f>0-F21</f>
        <v>0</v>
      </c>
      <c r="G14" s="19">
        <f>SUM(B14:F14)</f>
        <v>3679211</v>
      </c>
      <c r="H14" s="49"/>
    </row>
    <row r="15" spans="1:10" ht="14.5" x14ac:dyDescent="0.35">
      <c r="A15" s="139" t="s">
        <v>111</v>
      </c>
      <c r="B15" s="140">
        <v>0</v>
      </c>
      <c r="C15" s="140">
        <v>0</v>
      </c>
      <c r="D15" s="140">
        <v>0</v>
      </c>
      <c r="E15" s="140">
        <v>0</v>
      </c>
      <c r="F15" s="140">
        <v>0</v>
      </c>
      <c r="G15" s="19">
        <f>SUM(B15:F15)</f>
        <v>0</v>
      </c>
      <c r="H15" s="49"/>
    </row>
    <row r="16" spans="1:10" ht="14.5" x14ac:dyDescent="0.35">
      <c r="A16" s="139" t="s">
        <v>112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9">
        <f>SUM(B16:F16)</f>
        <v>0</v>
      </c>
      <c r="H16" s="49"/>
    </row>
    <row r="17" spans="1:8" ht="29" x14ac:dyDescent="0.35">
      <c r="A17" s="98" t="s">
        <v>114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  <c r="H17" s="49"/>
    </row>
    <row r="18" spans="1:8" ht="14.5" x14ac:dyDescent="0.35">
      <c r="A18" s="148"/>
      <c r="B18" s="24"/>
      <c r="C18" s="39"/>
      <c r="D18" s="39"/>
      <c r="E18" s="39"/>
      <c r="F18" s="39"/>
      <c r="G18" s="50"/>
      <c r="H18" s="49"/>
    </row>
    <row r="19" spans="1:8" ht="14.5" x14ac:dyDescent="0.35">
      <c r="A19" s="148"/>
      <c r="B19" s="26"/>
      <c r="C19" s="26"/>
      <c r="D19" s="26"/>
      <c r="E19" s="26"/>
      <c r="F19" s="26"/>
      <c r="G19" s="27"/>
    </row>
    <row r="20" spans="1:8" ht="29" x14ac:dyDescent="0.3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31" t="s">
        <v>20</v>
      </c>
    </row>
    <row r="21" spans="1:8" ht="14.5" x14ac:dyDescent="0.35">
      <c r="A21" s="139" t="s">
        <v>110</v>
      </c>
      <c r="B21" s="140">
        <v>0</v>
      </c>
      <c r="C21" s="140">
        <v>0</v>
      </c>
      <c r="D21" s="140">
        <v>0</v>
      </c>
      <c r="E21" s="140">
        <v>0</v>
      </c>
      <c r="F21" s="140">
        <v>0</v>
      </c>
      <c r="G21" s="19">
        <f>SUM(B21:F21)</f>
        <v>0</v>
      </c>
    </row>
    <row r="22" spans="1:8" ht="14.5" x14ac:dyDescent="0.35">
      <c r="A22" s="139" t="s">
        <v>111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19">
        <f>SUM(B22:F22)</f>
        <v>0</v>
      </c>
    </row>
    <row r="23" spans="1:8" ht="14.5" x14ac:dyDescent="0.35">
      <c r="A23" s="139" t="s">
        <v>112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9">
        <f>SUM(B23:F23)</f>
        <v>0</v>
      </c>
    </row>
    <row r="24" spans="1:8" ht="29" x14ac:dyDescent="0.35">
      <c r="A24" s="98" t="s">
        <v>114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8" ht="14.5" x14ac:dyDescent="0.35">
      <c r="A25" s="142"/>
      <c r="B25" s="26"/>
      <c r="C25" s="26"/>
      <c r="D25" s="26"/>
      <c r="E25" s="26"/>
      <c r="F25" s="26"/>
      <c r="G25" s="27"/>
    </row>
    <row r="26" spans="1:8" ht="14.5" x14ac:dyDescent="0.35">
      <c r="A26" s="142"/>
      <c r="B26" s="26"/>
      <c r="C26" s="26"/>
      <c r="D26" s="26"/>
      <c r="E26" s="26"/>
      <c r="F26" s="26"/>
      <c r="G26" s="27"/>
    </row>
    <row r="27" spans="1:8" ht="29" x14ac:dyDescent="0.3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31" t="s">
        <v>20</v>
      </c>
    </row>
    <row r="28" spans="1:8" ht="14.5" x14ac:dyDescent="0.35">
      <c r="A28" s="139" t="s">
        <v>110</v>
      </c>
      <c r="B28" s="140">
        <v>0</v>
      </c>
      <c r="C28" s="140">
        <v>0</v>
      </c>
      <c r="D28" s="140">
        <v>0</v>
      </c>
      <c r="E28" s="140">
        <v>0</v>
      </c>
      <c r="F28" s="140">
        <v>0</v>
      </c>
      <c r="G28" s="19">
        <f>SUM(B28:F28)</f>
        <v>0</v>
      </c>
    </row>
    <row r="29" spans="1:8" ht="14.5" x14ac:dyDescent="0.35">
      <c r="A29" s="139" t="s">
        <v>111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9">
        <f>SUM(B29:F29)</f>
        <v>0</v>
      </c>
    </row>
    <row r="30" spans="1:8" ht="14.5" x14ac:dyDescent="0.35">
      <c r="A30" s="139" t="s">
        <v>112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9">
        <f>SUM(B30:F30)</f>
        <v>0</v>
      </c>
    </row>
    <row r="31" spans="1:8" ht="29" x14ac:dyDescent="0.35">
      <c r="A31" s="98" t="s">
        <v>114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8" ht="14.5" x14ac:dyDescent="0.35">
      <c r="A32" s="142"/>
      <c r="B32" s="22"/>
      <c r="C32" s="22"/>
      <c r="D32" s="22"/>
      <c r="E32" s="22"/>
      <c r="F32" s="22"/>
      <c r="G32" s="25"/>
    </row>
    <row r="33" spans="1:8" ht="14.5" x14ac:dyDescent="0.35">
      <c r="A33" s="142"/>
      <c r="B33" s="22"/>
      <c r="C33" s="22"/>
      <c r="D33" s="22"/>
      <c r="E33" s="22"/>
      <c r="F33" s="22"/>
      <c r="G33" s="25"/>
    </row>
    <row r="34" spans="1:8" ht="29" x14ac:dyDescent="0.3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31" t="s">
        <v>20</v>
      </c>
    </row>
    <row r="35" spans="1:8" ht="14.5" x14ac:dyDescent="0.35">
      <c r="A35" s="139" t="s">
        <v>110</v>
      </c>
      <c r="B35" s="140">
        <v>86250</v>
      </c>
      <c r="C35" s="140">
        <v>33700</v>
      </c>
      <c r="D35" s="140">
        <v>0</v>
      </c>
      <c r="E35" s="140">
        <v>0</v>
      </c>
      <c r="F35" s="140">
        <v>0</v>
      </c>
      <c r="G35" s="19">
        <f>SUM(B35:F35)</f>
        <v>119950</v>
      </c>
    </row>
    <row r="36" spans="1:8" ht="14.5" x14ac:dyDescent="0.35">
      <c r="A36" s="139" t="s">
        <v>111</v>
      </c>
      <c r="B36" s="140">
        <v>0</v>
      </c>
      <c r="C36" s="140">
        <v>0</v>
      </c>
      <c r="D36" s="140">
        <v>0</v>
      </c>
      <c r="E36" s="140">
        <v>0</v>
      </c>
      <c r="F36" s="140">
        <v>0</v>
      </c>
      <c r="G36" s="19">
        <f>SUM(B36:F36)</f>
        <v>0</v>
      </c>
    </row>
    <row r="37" spans="1:8" ht="14.5" x14ac:dyDescent="0.35">
      <c r="A37" s="139" t="s">
        <v>112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9">
        <f>SUM(B37:F37)</f>
        <v>0</v>
      </c>
    </row>
    <row r="38" spans="1:8" ht="29" x14ac:dyDescent="0.35">
      <c r="A38" s="98" t="s">
        <v>114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8" ht="14.5" x14ac:dyDescent="0.35">
      <c r="A39" s="136"/>
      <c r="B39" s="22"/>
      <c r="C39" s="22"/>
      <c r="D39" s="22"/>
      <c r="E39" s="22"/>
      <c r="F39" s="22"/>
      <c r="G39" s="23"/>
    </row>
    <row r="40" spans="1:8" ht="14.5" x14ac:dyDescent="0.35">
      <c r="A40" s="136"/>
      <c r="B40" s="22"/>
      <c r="C40" s="22"/>
      <c r="D40" s="22"/>
      <c r="E40" s="22"/>
      <c r="F40" s="22"/>
      <c r="G40" s="23"/>
    </row>
    <row r="41" spans="1:8" ht="29" x14ac:dyDescent="0.3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31" t="s">
        <v>20</v>
      </c>
    </row>
    <row r="42" spans="1:8" ht="14.5" x14ac:dyDescent="0.35">
      <c r="A42" s="139" t="s">
        <v>110</v>
      </c>
      <c r="B42" s="140">
        <v>0</v>
      </c>
      <c r="C42" s="140">
        <v>0</v>
      </c>
      <c r="D42" s="140">
        <v>0</v>
      </c>
      <c r="E42" s="140">
        <v>0</v>
      </c>
      <c r="F42" s="140">
        <v>0</v>
      </c>
      <c r="G42" s="19">
        <f>SUM(B42:F42)</f>
        <v>0</v>
      </c>
      <c r="H42" s="9"/>
    </row>
    <row r="43" spans="1:8" ht="14.5" x14ac:dyDescent="0.35">
      <c r="A43" s="139" t="s">
        <v>111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9">
        <f>SUM(B43:F43)</f>
        <v>0</v>
      </c>
      <c r="H43" s="9"/>
    </row>
    <row r="44" spans="1:8" ht="14.5" x14ac:dyDescent="0.35">
      <c r="A44" s="139" t="s">
        <v>112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9">
        <f>SUM(B44:F44)</f>
        <v>0</v>
      </c>
      <c r="H44" s="9"/>
    </row>
    <row r="45" spans="1:8" ht="29" x14ac:dyDescent="0.35">
      <c r="A45" s="98" t="s">
        <v>114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8" ht="14.5" x14ac:dyDescent="0.3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8" orientation="portrait" cellComments="atEnd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H14"/>
  <sheetViews>
    <sheetView workbookViewId="0">
      <selection activeCell="D3" sqref="D3"/>
    </sheetView>
  </sheetViews>
  <sheetFormatPr defaultRowHeight="14.5" x14ac:dyDescent="0.35"/>
  <cols>
    <col min="1" max="1" width="27.1796875" style="2" customWidth="1"/>
    <col min="2" max="2" width="24.54296875" style="2" bestFit="1" customWidth="1"/>
    <col min="3" max="3" width="24.54296875" style="2" customWidth="1"/>
    <col min="4" max="7" width="15.54296875" style="2" customWidth="1"/>
    <col min="8" max="8" width="10.54296875" style="2" bestFit="1" customWidth="1"/>
    <col min="9" max="233" width="9.1796875" style="2"/>
    <col min="234" max="234" width="27.1796875" style="2" customWidth="1"/>
    <col min="235" max="235" width="24.54296875" style="2" bestFit="1" customWidth="1"/>
    <col min="236" max="246" width="15.54296875" style="2" customWidth="1"/>
    <col min="247" max="247" width="21.54296875" style="2" customWidth="1"/>
    <col min="248" max="489" width="9.1796875" style="2"/>
    <col min="490" max="490" width="27.1796875" style="2" customWidth="1"/>
    <col min="491" max="491" width="24.54296875" style="2" bestFit="1" customWidth="1"/>
    <col min="492" max="502" width="15.54296875" style="2" customWidth="1"/>
    <col min="503" max="503" width="21.54296875" style="2" customWidth="1"/>
    <col min="504" max="745" width="9.1796875" style="2"/>
    <col min="746" max="746" width="27.1796875" style="2" customWidth="1"/>
    <col min="747" max="747" width="24.54296875" style="2" bestFit="1" customWidth="1"/>
    <col min="748" max="758" width="15.54296875" style="2" customWidth="1"/>
    <col min="759" max="759" width="21.54296875" style="2" customWidth="1"/>
    <col min="760" max="1001" width="9.1796875" style="2"/>
    <col min="1002" max="1002" width="27.1796875" style="2" customWidth="1"/>
    <col min="1003" max="1003" width="24.54296875" style="2" bestFit="1" customWidth="1"/>
    <col min="1004" max="1014" width="15.54296875" style="2" customWidth="1"/>
    <col min="1015" max="1015" width="21.54296875" style="2" customWidth="1"/>
    <col min="1016" max="1257" width="9.1796875" style="2"/>
    <col min="1258" max="1258" width="27.1796875" style="2" customWidth="1"/>
    <col min="1259" max="1259" width="24.54296875" style="2" bestFit="1" customWidth="1"/>
    <col min="1260" max="1270" width="15.54296875" style="2" customWidth="1"/>
    <col min="1271" max="1271" width="21.54296875" style="2" customWidth="1"/>
    <col min="1272" max="1513" width="9.1796875" style="2"/>
    <col min="1514" max="1514" width="27.1796875" style="2" customWidth="1"/>
    <col min="1515" max="1515" width="24.54296875" style="2" bestFit="1" customWidth="1"/>
    <col min="1516" max="1526" width="15.54296875" style="2" customWidth="1"/>
    <col min="1527" max="1527" width="21.54296875" style="2" customWidth="1"/>
    <col min="1528" max="1769" width="9.1796875" style="2"/>
    <col min="1770" max="1770" width="27.1796875" style="2" customWidth="1"/>
    <col min="1771" max="1771" width="24.54296875" style="2" bestFit="1" customWidth="1"/>
    <col min="1772" max="1782" width="15.54296875" style="2" customWidth="1"/>
    <col min="1783" max="1783" width="21.54296875" style="2" customWidth="1"/>
    <col min="1784" max="2025" width="9.1796875" style="2"/>
    <col min="2026" max="2026" width="27.1796875" style="2" customWidth="1"/>
    <col min="2027" max="2027" width="24.54296875" style="2" bestFit="1" customWidth="1"/>
    <col min="2028" max="2038" width="15.54296875" style="2" customWidth="1"/>
    <col min="2039" max="2039" width="21.54296875" style="2" customWidth="1"/>
    <col min="2040" max="2281" width="9.1796875" style="2"/>
    <col min="2282" max="2282" width="27.1796875" style="2" customWidth="1"/>
    <col min="2283" max="2283" width="24.54296875" style="2" bestFit="1" customWidth="1"/>
    <col min="2284" max="2294" width="15.54296875" style="2" customWidth="1"/>
    <col min="2295" max="2295" width="21.54296875" style="2" customWidth="1"/>
    <col min="2296" max="2537" width="9.1796875" style="2"/>
    <col min="2538" max="2538" width="27.1796875" style="2" customWidth="1"/>
    <col min="2539" max="2539" width="24.54296875" style="2" bestFit="1" customWidth="1"/>
    <col min="2540" max="2550" width="15.54296875" style="2" customWidth="1"/>
    <col min="2551" max="2551" width="21.54296875" style="2" customWidth="1"/>
    <col min="2552" max="2793" width="9.1796875" style="2"/>
    <col min="2794" max="2794" width="27.1796875" style="2" customWidth="1"/>
    <col min="2795" max="2795" width="24.54296875" style="2" bestFit="1" customWidth="1"/>
    <col min="2796" max="2806" width="15.54296875" style="2" customWidth="1"/>
    <col min="2807" max="2807" width="21.54296875" style="2" customWidth="1"/>
    <col min="2808" max="3049" width="9.1796875" style="2"/>
    <col min="3050" max="3050" width="27.1796875" style="2" customWidth="1"/>
    <col min="3051" max="3051" width="24.54296875" style="2" bestFit="1" customWidth="1"/>
    <col min="3052" max="3062" width="15.54296875" style="2" customWidth="1"/>
    <col min="3063" max="3063" width="21.54296875" style="2" customWidth="1"/>
    <col min="3064" max="3305" width="9.1796875" style="2"/>
    <col min="3306" max="3306" width="27.1796875" style="2" customWidth="1"/>
    <col min="3307" max="3307" width="24.54296875" style="2" bestFit="1" customWidth="1"/>
    <col min="3308" max="3318" width="15.54296875" style="2" customWidth="1"/>
    <col min="3319" max="3319" width="21.54296875" style="2" customWidth="1"/>
    <col min="3320" max="3561" width="9.1796875" style="2"/>
    <col min="3562" max="3562" width="27.1796875" style="2" customWidth="1"/>
    <col min="3563" max="3563" width="24.54296875" style="2" bestFit="1" customWidth="1"/>
    <col min="3564" max="3574" width="15.54296875" style="2" customWidth="1"/>
    <col min="3575" max="3575" width="21.54296875" style="2" customWidth="1"/>
    <col min="3576" max="3817" width="9.1796875" style="2"/>
    <col min="3818" max="3818" width="27.1796875" style="2" customWidth="1"/>
    <col min="3819" max="3819" width="24.54296875" style="2" bestFit="1" customWidth="1"/>
    <col min="3820" max="3830" width="15.54296875" style="2" customWidth="1"/>
    <col min="3831" max="3831" width="21.54296875" style="2" customWidth="1"/>
    <col min="3832" max="4073" width="9.1796875" style="2"/>
    <col min="4074" max="4074" width="27.1796875" style="2" customWidth="1"/>
    <col min="4075" max="4075" width="24.54296875" style="2" bestFit="1" customWidth="1"/>
    <col min="4076" max="4086" width="15.54296875" style="2" customWidth="1"/>
    <col min="4087" max="4087" width="21.54296875" style="2" customWidth="1"/>
    <col min="4088" max="4329" width="9.1796875" style="2"/>
    <col min="4330" max="4330" width="27.1796875" style="2" customWidth="1"/>
    <col min="4331" max="4331" width="24.54296875" style="2" bestFit="1" customWidth="1"/>
    <col min="4332" max="4342" width="15.54296875" style="2" customWidth="1"/>
    <col min="4343" max="4343" width="21.54296875" style="2" customWidth="1"/>
    <col min="4344" max="4585" width="9.1796875" style="2"/>
    <col min="4586" max="4586" width="27.1796875" style="2" customWidth="1"/>
    <col min="4587" max="4587" width="24.54296875" style="2" bestFit="1" customWidth="1"/>
    <col min="4588" max="4598" width="15.54296875" style="2" customWidth="1"/>
    <col min="4599" max="4599" width="21.54296875" style="2" customWidth="1"/>
    <col min="4600" max="4841" width="9.1796875" style="2"/>
    <col min="4842" max="4842" width="27.1796875" style="2" customWidth="1"/>
    <col min="4843" max="4843" width="24.54296875" style="2" bestFit="1" customWidth="1"/>
    <col min="4844" max="4854" width="15.54296875" style="2" customWidth="1"/>
    <col min="4855" max="4855" width="21.54296875" style="2" customWidth="1"/>
    <col min="4856" max="5097" width="9.1796875" style="2"/>
    <col min="5098" max="5098" width="27.1796875" style="2" customWidth="1"/>
    <col min="5099" max="5099" width="24.54296875" style="2" bestFit="1" customWidth="1"/>
    <col min="5100" max="5110" width="15.54296875" style="2" customWidth="1"/>
    <col min="5111" max="5111" width="21.54296875" style="2" customWidth="1"/>
    <col min="5112" max="5353" width="9.1796875" style="2"/>
    <col min="5354" max="5354" width="27.1796875" style="2" customWidth="1"/>
    <col min="5355" max="5355" width="24.54296875" style="2" bestFit="1" customWidth="1"/>
    <col min="5356" max="5366" width="15.54296875" style="2" customWidth="1"/>
    <col min="5367" max="5367" width="21.54296875" style="2" customWidth="1"/>
    <col min="5368" max="5609" width="9.1796875" style="2"/>
    <col min="5610" max="5610" width="27.1796875" style="2" customWidth="1"/>
    <col min="5611" max="5611" width="24.54296875" style="2" bestFit="1" customWidth="1"/>
    <col min="5612" max="5622" width="15.54296875" style="2" customWidth="1"/>
    <col min="5623" max="5623" width="21.54296875" style="2" customWidth="1"/>
    <col min="5624" max="5865" width="9.1796875" style="2"/>
    <col min="5866" max="5866" width="27.1796875" style="2" customWidth="1"/>
    <col min="5867" max="5867" width="24.54296875" style="2" bestFit="1" customWidth="1"/>
    <col min="5868" max="5878" width="15.54296875" style="2" customWidth="1"/>
    <col min="5879" max="5879" width="21.54296875" style="2" customWidth="1"/>
    <col min="5880" max="6121" width="9.1796875" style="2"/>
    <col min="6122" max="6122" width="27.1796875" style="2" customWidth="1"/>
    <col min="6123" max="6123" width="24.54296875" style="2" bestFit="1" customWidth="1"/>
    <col min="6124" max="6134" width="15.54296875" style="2" customWidth="1"/>
    <col min="6135" max="6135" width="21.54296875" style="2" customWidth="1"/>
    <col min="6136" max="6377" width="9.1796875" style="2"/>
    <col min="6378" max="6378" width="27.1796875" style="2" customWidth="1"/>
    <col min="6379" max="6379" width="24.54296875" style="2" bestFit="1" customWidth="1"/>
    <col min="6380" max="6390" width="15.54296875" style="2" customWidth="1"/>
    <col min="6391" max="6391" width="21.54296875" style="2" customWidth="1"/>
    <col min="6392" max="6633" width="9.1796875" style="2"/>
    <col min="6634" max="6634" width="27.1796875" style="2" customWidth="1"/>
    <col min="6635" max="6635" width="24.54296875" style="2" bestFit="1" customWidth="1"/>
    <col min="6636" max="6646" width="15.54296875" style="2" customWidth="1"/>
    <col min="6647" max="6647" width="21.54296875" style="2" customWidth="1"/>
    <col min="6648" max="6889" width="9.1796875" style="2"/>
    <col min="6890" max="6890" width="27.1796875" style="2" customWidth="1"/>
    <col min="6891" max="6891" width="24.54296875" style="2" bestFit="1" customWidth="1"/>
    <col min="6892" max="6902" width="15.54296875" style="2" customWidth="1"/>
    <col min="6903" max="6903" width="21.54296875" style="2" customWidth="1"/>
    <col min="6904" max="7145" width="9.1796875" style="2"/>
    <col min="7146" max="7146" width="27.1796875" style="2" customWidth="1"/>
    <col min="7147" max="7147" width="24.54296875" style="2" bestFit="1" customWidth="1"/>
    <col min="7148" max="7158" width="15.54296875" style="2" customWidth="1"/>
    <col min="7159" max="7159" width="21.54296875" style="2" customWidth="1"/>
    <col min="7160" max="7401" width="9.1796875" style="2"/>
    <col min="7402" max="7402" width="27.1796875" style="2" customWidth="1"/>
    <col min="7403" max="7403" width="24.54296875" style="2" bestFit="1" customWidth="1"/>
    <col min="7404" max="7414" width="15.54296875" style="2" customWidth="1"/>
    <col min="7415" max="7415" width="21.54296875" style="2" customWidth="1"/>
    <col min="7416" max="7657" width="9.1796875" style="2"/>
    <col min="7658" max="7658" width="27.1796875" style="2" customWidth="1"/>
    <col min="7659" max="7659" width="24.54296875" style="2" bestFit="1" customWidth="1"/>
    <col min="7660" max="7670" width="15.54296875" style="2" customWidth="1"/>
    <col min="7671" max="7671" width="21.54296875" style="2" customWidth="1"/>
    <col min="7672" max="7913" width="9.1796875" style="2"/>
    <col min="7914" max="7914" width="27.1796875" style="2" customWidth="1"/>
    <col min="7915" max="7915" width="24.54296875" style="2" bestFit="1" customWidth="1"/>
    <col min="7916" max="7926" width="15.54296875" style="2" customWidth="1"/>
    <col min="7927" max="7927" width="21.54296875" style="2" customWidth="1"/>
    <col min="7928" max="8169" width="9.1796875" style="2"/>
    <col min="8170" max="8170" width="27.1796875" style="2" customWidth="1"/>
    <col min="8171" max="8171" width="24.54296875" style="2" bestFit="1" customWidth="1"/>
    <col min="8172" max="8182" width="15.54296875" style="2" customWidth="1"/>
    <col min="8183" max="8183" width="21.54296875" style="2" customWidth="1"/>
    <col min="8184" max="8425" width="9.1796875" style="2"/>
    <col min="8426" max="8426" width="27.1796875" style="2" customWidth="1"/>
    <col min="8427" max="8427" width="24.54296875" style="2" bestFit="1" customWidth="1"/>
    <col min="8428" max="8438" width="15.54296875" style="2" customWidth="1"/>
    <col min="8439" max="8439" width="21.54296875" style="2" customWidth="1"/>
    <col min="8440" max="8681" width="9.1796875" style="2"/>
    <col min="8682" max="8682" width="27.1796875" style="2" customWidth="1"/>
    <col min="8683" max="8683" width="24.54296875" style="2" bestFit="1" customWidth="1"/>
    <col min="8684" max="8694" width="15.54296875" style="2" customWidth="1"/>
    <col min="8695" max="8695" width="21.54296875" style="2" customWidth="1"/>
    <col min="8696" max="8937" width="9.1796875" style="2"/>
    <col min="8938" max="8938" width="27.1796875" style="2" customWidth="1"/>
    <col min="8939" max="8939" width="24.54296875" style="2" bestFit="1" customWidth="1"/>
    <col min="8940" max="8950" width="15.54296875" style="2" customWidth="1"/>
    <col min="8951" max="8951" width="21.54296875" style="2" customWidth="1"/>
    <col min="8952" max="9193" width="9.1796875" style="2"/>
    <col min="9194" max="9194" width="27.1796875" style="2" customWidth="1"/>
    <col min="9195" max="9195" width="24.54296875" style="2" bestFit="1" customWidth="1"/>
    <col min="9196" max="9206" width="15.54296875" style="2" customWidth="1"/>
    <col min="9207" max="9207" width="21.54296875" style="2" customWidth="1"/>
    <col min="9208" max="9449" width="9.1796875" style="2"/>
    <col min="9450" max="9450" width="27.1796875" style="2" customWidth="1"/>
    <col min="9451" max="9451" width="24.54296875" style="2" bestFit="1" customWidth="1"/>
    <col min="9452" max="9462" width="15.54296875" style="2" customWidth="1"/>
    <col min="9463" max="9463" width="21.54296875" style="2" customWidth="1"/>
    <col min="9464" max="9705" width="9.1796875" style="2"/>
    <col min="9706" max="9706" width="27.1796875" style="2" customWidth="1"/>
    <col min="9707" max="9707" width="24.54296875" style="2" bestFit="1" customWidth="1"/>
    <col min="9708" max="9718" width="15.54296875" style="2" customWidth="1"/>
    <col min="9719" max="9719" width="21.54296875" style="2" customWidth="1"/>
    <col min="9720" max="9961" width="9.1796875" style="2"/>
    <col min="9962" max="9962" width="27.1796875" style="2" customWidth="1"/>
    <col min="9963" max="9963" width="24.54296875" style="2" bestFit="1" customWidth="1"/>
    <col min="9964" max="9974" width="15.54296875" style="2" customWidth="1"/>
    <col min="9975" max="9975" width="21.54296875" style="2" customWidth="1"/>
    <col min="9976" max="10217" width="9.1796875" style="2"/>
    <col min="10218" max="10218" width="27.1796875" style="2" customWidth="1"/>
    <col min="10219" max="10219" width="24.54296875" style="2" bestFit="1" customWidth="1"/>
    <col min="10220" max="10230" width="15.54296875" style="2" customWidth="1"/>
    <col min="10231" max="10231" width="21.54296875" style="2" customWidth="1"/>
    <col min="10232" max="10473" width="9.1796875" style="2"/>
    <col min="10474" max="10474" width="27.1796875" style="2" customWidth="1"/>
    <col min="10475" max="10475" width="24.54296875" style="2" bestFit="1" customWidth="1"/>
    <col min="10476" max="10486" width="15.54296875" style="2" customWidth="1"/>
    <col min="10487" max="10487" width="21.54296875" style="2" customWidth="1"/>
    <col min="10488" max="10729" width="9.1796875" style="2"/>
    <col min="10730" max="10730" width="27.1796875" style="2" customWidth="1"/>
    <col min="10731" max="10731" width="24.54296875" style="2" bestFit="1" customWidth="1"/>
    <col min="10732" max="10742" width="15.54296875" style="2" customWidth="1"/>
    <col min="10743" max="10743" width="21.54296875" style="2" customWidth="1"/>
    <col min="10744" max="10985" width="9.1796875" style="2"/>
    <col min="10986" max="10986" width="27.1796875" style="2" customWidth="1"/>
    <col min="10987" max="10987" width="24.54296875" style="2" bestFit="1" customWidth="1"/>
    <col min="10988" max="10998" width="15.54296875" style="2" customWidth="1"/>
    <col min="10999" max="10999" width="21.54296875" style="2" customWidth="1"/>
    <col min="11000" max="11241" width="9.1796875" style="2"/>
    <col min="11242" max="11242" width="27.1796875" style="2" customWidth="1"/>
    <col min="11243" max="11243" width="24.54296875" style="2" bestFit="1" customWidth="1"/>
    <col min="11244" max="11254" width="15.54296875" style="2" customWidth="1"/>
    <col min="11255" max="11255" width="21.54296875" style="2" customWidth="1"/>
    <col min="11256" max="11497" width="9.1796875" style="2"/>
    <col min="11498" max="11498" width="27.1796875" style="2" customWidth="1"/>
    <col min="11499" max="11499" width="24.54296875" style="2" bestFit="1" customWidth="1"/>
    <col min="11500" max="11510" width="15.54296875" style="2" customWidth="1"/>
    <col min="11511" max="11511" width="21.54296875" style="2" customWidth="1"/>
    <col min="11512" max="11753" width="9.1796875" style="2"/>
    <col min="11754" max="11754" width="27.1796875" style="2" customWidth="1"/>
    <col min="11755" max="11755" width="24.54296875" style="2" bestFit="1" customWidth="1"/>
    <col min="11756" max="11766" width="15.54296875" style="2" customWidth="1"/>
    <col min="11767" max="11767" width="21.54296875" style="2" customWidth="1"/>
    <col min="11768" max="12009" width="9.1796875" style="2"/>
    <col min="12010" max="12010" width="27.1796875" style="2" customWidth="1"/>
    <col min="12011" max="12011" width="24.54296875" style="2" bestFit="1" customWidth="1"/>
    <col min="12012" max="12022" width="15.54296875" style="2" customWidth="1"/>
    <col min="12023" max="12023" width="21.54296875" style="2" customWidth="1"/>
    <col min="12024" max="12265" width="9.1796875" style="2"/>
    <col min="12266" max="12266" width="27.1796875" style="2" customWidth="1"/>
    <col min="12267" max="12267" width="24.54296875" style="2" bestFit="1" customWidth="1"/>
    <col min="12268" max="12278" width="15.54296875" style="2" customWidth="1"/>
    <col min="12279" max="12279" width="21.54296875" style="2" customWidth="1"/>
    <col min="12280" max="12521" width="9.1796875" style="2"/>
    <col min="12522" max="12522" width="27.1796875" style="2" customWidth="1"/>
    <col min="12523" max="12523" width="24.54296875" style="2" bestFit="1" customWidth="1"/>
    <col min="12524" max="12534" width="15.54296875" style="2" customWidth="1"/>
    <col min="12535" max="12535" width="21.54296875" style="2" customWidth="1"/>
    <col min="12536" max="12777" width="9.1796875" style="2"/>
    <col min="12778" max="12778" width="27.1796875" style="2" customWidth="1"/>
    <col min="12779" max="12779" width="24.54296875" style="2" bestFit="1" customWidth="1"/>
    <col min="12780" max="12790" width="15.54296875" style="2" customWidth="1"/>
    <col min="12791" max="12791" width="21.54296875" style="2" customWidth="1"/>
    <col min="12792" max="13033" width="9.1796875" style="2"/>
    <col min="13034" max="13034" width="27.1796875" style="2" customWidth="1"/>
    <col min="13035" max="13035" width="24.54296875" style="2" bestFit="1" customWidth="1"/>
    <col min="13036" max="13046" width="15.54296875" style="2" customWidth="1"/>
    <col min="13047" max="13047" width="21.54296875" style="2" customWidth="1"/>
    <col min="13048" max="13289" width="9.1796875" style="2"/>
    <col min="13290" max="13290" width="27.1796875" style="2" customWidth="1"/>
    <col min="13291" max="13291" width="24.54296875" style="2" bestFit="1" customWidth="1"/>
    <col min="13292" max="13302" width="15.54296875" style="2" customWidth="1"/>
    <col min="13303" max="13303" width="21.54296875" style="2" customWidth="1"/>
    <col min="13304" max="13545" width="9.1796875" style="2"/>
    <col min="13546" max="13546" width="27.1796875" style="2" customWidth="1"/>
    <col min="13547" max="13547" width="24.54296875" style="2" bestFit="1" customWidth="1"/>
    <col min="13548" max="13558" width="15.54296875" style="2" customWidth="1"/>
    <col min="13559" max="13559" width="21.54296875" style="2" customWidth="1"/>
    <col min="13560" max="13801" width="9.1796875" style="2"/>
    <col min="13802" max="13802" width="27.1796875" style="2" customWidth="1"/>
    <col min="13803" max="13803" width="24.54296875" style="2" bestFit="1" customWidth="1"/>
    <col min="13804" max="13814" width="15.54296875" style="2" customWidth="1"/>
    <col min="13815" max="13815" width="21.54296875" style="2" customWidth="1"/>
    <col min="13816" max="14057" width="9.1796875" style="2"/>
    <col min="14058" max="14058" width="27.1796875" style="2" customWidth="1"/>
    <col min="14059" max="14059" width="24.54296875" style="2" bestFit="1" customWidth="1"/>
    <col min="14060" max="14070" width="15.54296875" style="2" customWidth="1"/>
    <col min="14071" max="14071" width="21.54296875" style="2" customWidth="1"/>
    <col min="14072" max="14313" width="9.1796875" style="2"/>
    <col min="14314" max="14314" width="27.1796875" style="2" customWidth="1"/>
    <col min="14315" max="14315" width="24.54296875" style="2" bestFit="1" customWidth="1"/>
    <col min="14316" max="14326" width="15.54296875" style="2" customWidth="1"/>
    <col min="14327" max="14327" width="21.54296875" style="2" customWidth="1"/>
    <col min="14328" max="14569" width="9.1796875" style="2"/>
    <col min="14570" max="14570" width="27.1796875" style="2" customWidth="1"/>
    <col min="14571" max="14571" width="24.54296875" style="2" bestFit="1" customWidth="1"/>
    <col min="14572" max="14582" width="15.54296875" style="2" customWidth="1"/>
    <col min="14583" max="14583" width="21.54296875" style="2" customWidth="1"/>
    <col min="14584" max="14825" width="9.1796875" style="2"/>
    <col min="14826" max="14826" width="27.1796875" style="2" customWidth="1"/>
    <col min="14827" max="14827" width="24.54296875" style="2" bestFit="1" customWidth="1"/>
    <col min="14828" max="14838" width="15.54296875" style="2" customWidth="1"/>
    <col min="14839" max="14839" width="21.54296875" style="2" customWidth="1"/>
    <col min="14840" max="15081" width="9.1796875" style="2"/>
    <col min="15082" max="15082" width="27.1796875" style="2" customWidth="1"/>
    <col min="15083" max="15083" width="24.54296875" style="2" bestFit="1" customWidth="1"/>
    <col min="15084" max="15094" width="15.54296875" style="2" customWidth="1"/>
    <col min="15095" max="15095" width="21.54296875" style="2" customWidth="1"/>
    <col min="15096" max="15337" width="9.1796875" style="2"/>
    <col min="15338" max="15338" width="27.1796875" style="2" customWidth="1"/>
    <col min="15339" max="15339" width="24.54296875" style="2" bestFit="1" customWidth="1"/>
    <col min="15340" max="15350" width="15.54296875" style="2" customWidth="1"/>
    <col min="15351" max="15351" width="21.54296875" style="2" customWidth="1"/>
    <col min="15352" max="15593" width="9.1796875" style="2"/>
    <col min="15594" max="15594" width="27.1796875" style="2" customWidth="1"/>
    <col min="15595" max="15595" width="24.54296875" style="2" bestFit="1" customWidth="1"/>
    <col min="15596" max="15606" width="15.54296875" style="2" customWidth="1"/>
    <col min="15607" max="15607" width="21.54296875" style="2" customWidth="1"/>
    <col min="15608" max="15849" width="9.1796875" style="2"/>
    <col min="15850" max="15850" width="27.1796875" style="2" customWidth="1"/>
    <col min="15851" max="15851" width="24.54296875" style="2" bestFit="1" customWidth="1"/>
    <col min="15852" max="15862" width="15.54296875" style="2" customWidth="1"/>
    <col min="15863" max="15863" width="21.54296875" style="2" customWidth="1"/>
    <col min="15864" max="16105" width="9.1796875" style="2"/>
    <col min="16106" max="16106" width="27.1796875" style="2" customWidth="1"/>
    <col min="16107" max="16107" width="24.54296875" style="2" bestFit="1" customWidth="1"/>
    <col min="16108" max="16118" width="15.54296875" style="2" customWidth="1"/>
    <col min="16119" max="16119" width="21.54296875" style="2" customWidth="1"/>
    <col min="16120" max="16384" width="9.1796875" style="2"/>
  </cols>
  <sheetData>
    <row r="1" spans="1:8" ht="15.5" x14ac:dyDescent="0.35">
      <c r="A1" s="1" t="s">
        <v>0</v>
      </c>
    </row>
    <row r="2" spans="1:8" ht="15.5" x14ac:dyDescent="0.35">
      <c r="A2" s="3" t="str">
        <f>'01-Total Balances'!A2</f>
        <v xml:space="preserve">FY 2016-17 and FY 2017-18 Projected Balances </v>
      </c>
      <c r="B2"/>
      <c r="C2"/>
      <c r="D2"/>
      <c r="E2"/>
      <c r="F2"/>
      <c r="G2"/>
    </row>
    <row r="3" spans="1:8" ht="15.5" x14ac:dyDescent="0.35">
      <c r="A3" s="3"/>
      <c r="B3"/>
      <c r="C3"/>
      <c r="D3" s="162" t="s">
        <v>108</v>
      </c>
      <c r="E3"/>
      <c r="F3"/>
      <c r="G3" s="44"/>
    </row>
    <row r="4" spans="1:8" ht="15.5" x14ac:dyDescent="0.35">
      <c r="A4" s="3" t="s">
        <v>1</v>
      </c>
      <c r="B4" s="3" t="s">
        <v>41</v>
      </c>
      <c r="C4" s="3"/>
      <c r="D4"/>
      <c r="E4"/>
      <c r="F4"/>
      <c r="G4" s="44"/>
    </row>
    <row r="5" spans="1:8" ht="15.5" x14ac:dyDescent="0.35">
      <c r="A5" s="3"/>
      <c r="B5" s="3"/>
      <c r="C5" s="3"/>
      <c r="D5"/>
      <c r="E5"/>
      <c r="F5"/>
      <c r="G5" s="44"/>
    </row>
    <row r="6" spans="1:8" ht="15.5" x14ac:dyDescent="0.35">
      <c r="A6" s="3"/>
      <c r="B6" s="3"/>
      <c r="C6" s="3"/>
      <c r="D6"/>
      <c r="E6"/>
      <c r="F6"/>
      <c r="G6" s="44"/>
    </row>
    <row r="7" spans="1:8" ht="44.5" x14ac:dyDescent="0.45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8" x14ac:dyDescent="0.3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8" x14ac:dyDescent="0.35">
      <c r="A9"/>
      <c r="B9" s="7"/>
      <c r="C9" s="7"/>
      <c r="D9" s="7"/>
      <c r="E9" s="7"/>
      <c r="F9" s="7"/>
      <c r="G9" s="42"/>
    </row>
    <row r="10" spans="1:8" ht="15.5" x14ac:dyDescent="0.35">
      <c r="A10" s="8" t="str">
        <f>'01-Total Balances'!A10</f>
        <v>2016-17 Actual</v>
      </c>
      <c r="B10" s="9">
        <f>'40-Categorized Balances'!G14</f>
        <v>0</v>
      </c>
      <c r="C10" s="9">
        <f>'40-Categorized Balances'!G21</f>
        <v>0</v>
      </c>
      <c r="D10" s="9">
        <f>'40-Categorized Balances'!G28</f>
        <v>0</v>
      </c>
      <c r="E10" s="9">
        <f>'40-Categorized Balances'!G35</f>
        <v>0</v>
      </c>
      <c r="F10" s="9">
        <f>'40-Categorized Balances'!G42</f>
        <v>0</v>
      </c>
      <c r="G10" s="9">
        <f>SUM(B10:F10)</f>
        <v>0</v>
      </c>
    </row>
    <row r="11" spans="1:8" ht="15.5" x14ac:dyDescent="0.35">
      <c r="A11" s="8" t="str">
        <f>'01-Total Balances'!A11</f>
        <v>2017-18 Estimate</v>
      </c>
      <c r="B11" s="67">
        <f>'40-Categorized Balances'!G15</f>
        <v>0</v>
      </c>
      <c r="C11" s="9">
        <f>'40-Categorized Balances'!G22</f>
        <v>0</v>
      </c>
      <c r="D11" s="67">
        <f>'40-Categorized Balances'!G29</f>
        <v>0</v>
      </c>
      <c r="E11" s="67">
        <f>'40-Categorized Balances'!G36</f>
        <v>0</v>
      </c>
      <c r="F11" s="67">
        <f>'40-Categorized Balances'!G43</f>
        <v>0</v>
      </c>
      <c r="G11" s="9">
        <f>SUM(B11:F11)</f>
        <v>0</v>
      </c>
      <c r="H11" s="59"/>
    </row>
    <row r="12" spans="1:8" ht="15.5" x14ac:dyDescent="0.35">
      <c r="A12" s="8" t="str">
        <f>'01-Total Balances'!A12</f>
        <v>2018-19 Projection</v>
      </c>
      <c r="B12" s="68">
        <f>'40-Categorized Balances'!G16</f>
        <v>0</v>
      </c>
      <c r="C12" s="9">
        <f>'40-Categorized Balances'!G23</f>
        <v>0</v>
      </c>
      <c r="D12" s="68">
        <f>'40-Categorized Balances'!G30</f>
        <v>0</v>
      </c>
      <c r="E12" s="68">
        <f>'40-Categorized Balances'!G37</f>
        <v>0</v>
      </c>
      <c r="F12" s="68">
        <f>'40-Categorized Balances'!G44</f>
        <v>0</v>
      </c>
      <c r="G12" s="9">
        <f>SUM(B12:F12)</f>
        <v>0</v>
      </c>
      <c r="H12" s="59"/>
    </row>
    <row r="13" spans="1:8" x14ac:dyDescent="0.35">
      <c r="A13"/>
      <c r="B13" s="67"/>
      <c r="C13" s="67"/>
      <c r="D13" s="67"/>
      <c r="E13" s="67"/>
      <c r="F13" s="67"/>
      <c r="G13" s="68"/>
      <c r="H13" s="59"/>
    </row>
    <row r="14" spans="1:8" x14ac:dyDescent="0.35">
      <c r="F14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A10" sqref="A10"/>
    </sheetView>
  </sheetViews>
  <sheetFormatPr defaultColWidth="9.1796875" defaultRowHeight="14.5" x14ac:dyDescent="0.35"/>
  <cols>
    <col min="1" max="1" width="27.1796875" style="2" customWidth="1"/>
    <col min="2" max="2" width="29.54296875" style="2" bestFit="1" customWidth="1"/>
    <col min="3" max="3" width="29.54296875" style="2" customWidth="1"/>
    <col min="4" max="7" width="15.54296875" style="2" customWidth="1"/>
    <col min="8" max="8" width="12.54296875" style="2" bestFit="1" customWidth="1"/>
    <col min="9" max="16384" width="9.1796875" style="2"/>
  </cols>
  <sheetData>
    <row r="1" spans="1:8" ht="15.5" x14ac:dyDescent="0.35">
      <c r="A1" s="1" t="s">
        <v>0</v>
      </c>
    </row>
    <row r="2" spans="1:8" ht="15.5" x14ac:dyDescent="0.35">
      <c r="A2" s="3" t="s">
        <v>109</v>
      </c>
      <c r="B2"/>
      <c r="C2"/>
      <c r="D2"/>
      <c r="E2"/>
      <c r="F2"/>
      <c r="G2"/>
    </row>
    <row r="3" spans="1:8" ht="15.5" x14ac:dyDescent="0.35">
      <c r="A3" s="3"/>
      <c r="B3"/>
      <c r="C3"/>
      <c r="D3"/>
      <c r="E3"/>
      <c r="F3"/>
      <c r="G3" s="44"/>
    </row>
    <row r="4" spans="1:8" ht="15.5" x14ac:dyDescent="0.35">
      <c r="A4" s="3" t="s">
        <v>1</v>
      </c>
      <c r="B4" s="3" t="s">
        <v>2</v>
      </c>
      <c r="C4" s="3"/>
      <c r="D4"/>
      <c r="E4"/>
      <c r="F4"/>
      <c r="G4" s="44"/>
    </row>
    <row r="5" spans="1:8" ht="15.5" x14ac:dyDescent="0.35">
      <c r="A5" s="3"/>
      <c r="B5" s="3"/>
      <c r="C5" s="3"/>
      <c r="D5"/>
      <c r="E5"/>
      <c r="F5"/>
      <c r="G5" s="44"/>
    </row>
    <row r="6" spans="1:8" ht="15.5" x14ac:dyDescent="0.35">
      <c r="A6" s="3"/>
      <c r="B6" s="3"/>
      <c r="C6" s="3"/>
      <c r="D6"/>
      <c r="E6"/>
      <c r="F6"/>
      <c r="G6" s="44"/>
    </row>
    <row r="7" spans="1:8" ht="44.5" x14ac:dyDescent="0.45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8" x14ac:dyDescent="0.3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8" x14ac:dyDescent="0.35">
      <c r="A9"/>
      <c r="B9" s="7"/>
      <c r="C9" s="7"/>
      <c r="D9" s="7"/>
      <c r="E9" s="7"/>
      <c r="F9" s="7"/>
      <c r="G9" s="42"/>
    </row>
    <row r="10" spans="1:8" ht="15.5" x14ac:dyDescent="0.35">
      <c r="A10" s="8" t="s">
        <v>110</v>
      </c>
      <c r="B10" s="9">
        <f>'01-Categorized Balances'!G14</f>
        <v>2209905</v>
      </c>
      <c r="C10" s="9">
        <f>'01-Categorized Balances'!G21</f>
        <v>-240647</v>
      </c>
      <c r="D10" s="9">
        <f>'01-Categorized Balances'!G28</f>
        <v>59132</v>
      </c>
      <c r="E10" s="9">
        <f>'01-Categorized Balances'!G35</f>
        <v>1103838</v>
      </c>
      <c r="F10" s="9">
        <f>'01-Categorized Balances'!G42</f>
        <v>0</v>
      </c>
      <c r="G10" s="9">
        <f>SUM(B10:F10)</f>
        <v>3132228</v>
      </c>
    </row>
    <row r="11" spans="1:8" ht="15.5" x14ac:dyDescent="0.35">
      <c r="A11" s="8" t="s">
        <v>111</v>
      </c>
      <c r="B11" s="67">
        <f>'01-Categorized Balances'!G15</f>
        <v>0</v>
      </c>
      <c r="C11" s="67">
        <f>'01-Categorized Balances'!G22</f>
        <v>0</v>
      </c>
      <c r="D11" s="67">
        <f>'01-Categorized Balances'!G29</f>
        <v>0</v>
      </c>
      <c r="E11" s="67">
        <f>'01-Categorized Balances'!G36</f>
        <v>0</v>
      </c>
      <c r="F11" s="67">
        <f>'01-Categorized Balances'!G43</f>
        <v>0</v>
      </c>
      <c r="G11" s="9">
        <f>SUM(B11:F11)</f>
        <v>0</v>
      </c>
      <c r="H11" s="59"/>
    </row>
    <row r="12" spans="1:8" ht="15.5" x14ac:dyDescent="0.35">
      <c r="A12" s="8" t="s">
        <v>112</v>
      </c>
      <c r="B12" s="68">
        <f>'01-Categorized Balances'!G16</f>
        <v>0</v>
      </c>
      <c r="C12" s="68">
        <f>'01-Categorized Balances'!G23</f>
        <v>0</v>
      </c>
      <c r="D12" s="68">
        <f>'01-Categorized Balances'!G30</f>
        <v>0</v>
      </c>
      <c r="E12" s="68">
        <f>'01-Categorized Balances'!G37</f>
        <v>0</v>
      </c>
      <c r="F12" s="68">
        <f>'01-Categorized Balances'!G44</f>
        <v>0</v>
      </c>
      <c r="G12" s="9">
        <f>SUM(B12:F12)</f>
        <v>0</v>
      </c>
    </row>
    <row r="13" spans="1:8" x14ac:dyDescent="0.35">
      <c r="A13"/>
      <c r="B13"/>
      <c r="C13"/>
      <c r="D13"/>
      <c r="E13"/>
      <c r="F13"/>
      <c r="G13" s="44"/>
    </row>
    <row r="14" spans="1:8" x14ac:dyDescent="0.35">
      <c r="F14"/>
    </row>
  </sheetData>
  <mergeCells count="1">
    <mergeCell ref="B7:C7"/>
  </mergeCells>
  <pageMargins left="0.45" right="0.45" top="0.5" bottom="0.5" header="0.3" footer="0.3"/>
  <pageSetup scale="86" orientation="landscape" cellComments="atEnd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46"/>
  <sheetViews>
    <sheetView workbookViewId="0">
      <selection activeCell="D3" sqref="D3"/>
    </sheetView>
  </sheetViews>
  <sheetFormatPr defaultColWidth="13.453125" defaultRowHeight="13" x14ac:dyDescent="0.3"/>
  <cols>
    <col min="1" max="1" width="20" style="11" customWidth="1"/>
    <col min="2" max="4" width="13.453125" style="11" customWidth="1"/>
    <col min="5" max="5" width="13.54296875" style="11" customWidth="1"/>
    <col min="6" max="6" width="15.1796875" style="11" customWidth="1"/>
    <col min="7" max="7" width="15.453125" style="12" customWidth="1"/>
    <col min="8" max="8" width="17.54296875" style="11" customWidth="1"/>
    <col min="9" max="9" width="9.1796875" style="105" customWidth="1"/>
    <col min="10" max="10" width="10.81640625" style="11" customWidth="1"/>
    <col min="11" max="252" width="9.1796875" style="11" customWidth="1"/>
    <col min="253" max="253" width="5.1796875" style="11" customWidth="1"/>
    <col min="254" max="254" width="17.1796875" style="11" customWidth="1"/>
    <col min="255" max="255" width="4.453125" style="11" customWidth="1"/>
    <col min="256" max="256" width="13.453125" style="11"/>
    <col min="257" max="257" width="20" style="11" customWidth="1"/>
    <col min="258" max="260" width="13.453125" style="11" customWidth="1"/>
    <col min="261" max="261" width="13.54296875" style="11" customWidth="1"/>
    <col min="262" max="262" width="15.1796875" style="11" customWidth="1"/>
    <col min="263" max="263" width="15.453125" style="11" customWidth="1"/>
    <col min="264" max="508" width="9.1796875" style="11" customWidth="1"/>
    <col min="509" max="509" width="5.1796875" style="11" customWidth="1"/>
    <col min="510" max="510" width="17.1796875" style="11" customWidth="1"/>
    <col min="511" max="511" width="4.453125" style="11" customWidth="1"/>
    <col min="512" max="512" width="13.453125" style="11"/>
    <col min="513" max="513" width="20" style="11" customWidth="1"/>
    <col min="514" max="516" width="13.453125" style="11" customWidth="1"/>
    <col min="517" max="517" width="13.54296875" style="11" customWidth="1"/>
    <col min="518" max="518" width="15.1796875" style="11" customWidth="1"/>
    <col min="519" max="519" width="15.453125" style="11" customWidth="1"/>
    <col min="520" max="764" width="9.1796875" style="11" customWidth="1"/>
    <col min="765" max="765" width="5.1796875" style="11" customWidth="1"/>
    <col min="766" max="766" width="17.1796875" style="11" customWidth="1"/>
    <col min="767" max="767" width="4.453125" style="11" customWidth="1"/>
    <col min="768" max="768" width="13.453125" style="11"/>
    <col min="769" max="769" width="20" style="11" customWidth="1"/>
    <col min="770" max="772" width="13.453125" style="11" customWidth="1"/>
    <col min="773" max="773" width="13.54296875" style="11" customWidth="1"/>
    <col min="774" max="774" width="15.1796875" style="11" customWidth="1"/>
    <col min="775" max="775" width="15.453125" style="11" customWidth="1"/>
    <col min="776" max="1020" width="9.1796875" style="11" customWidth="1"/>
    <col min="1021" max="1021" width="5.1796875" style="11" customWidth="1"/>
    <col min="1022" max="1022" width="17.1796875" style="11" customWidth="1"/>
    <col min="1023" max="1023" width="4.453125" style="11" customWidth="1"/>
    <col min="1024" max="1024" width="13.453125" style="11"/>
    <col min="1025" max="1025" width="20" style="11" customWidth="1"/>
    <col min="1026" max="1028" width="13.453125" style="11" customWidth="1"/>
    <col min="1029" max="1029" width="13.54296875" style="11" customWidth="1"/>
    <col min="1030" max="1030" width="15.1796875" style="11" customWidth="1"/>
    <col min="1031" max="1031" width="15.453125" style="11" customWidth="1"/>
    <col min="1032" max="1276" width="9.1796875" style="11" customWidth="1"/>
    <col min="1277" max="1277" width="5.1796875" style="11" customWidth="1"/>
    <col min="1278" max="1278" width="17.1796875" style="11" customWidth="1"/>
    <col min="1279" max="1279" width="4.453125" style="11" customWidth="1"/>
    <col min="1280" max="1280" width="13.453125" style="11"/>
    <col min="1281" max="1281" width="20" style="11" customWidth="1"/>
    <col min="1282" max="1284" width="13.453125" style="11" customWidth="1"/>
    <col min="1285" max="1285" width="13.54296875" style="11" customWidth="1"/>
    <col min="1286" max="1286" width="15.1796875" style="11" customWidth="1"/>
    <col min="1287" max="1287" width="15.453125" style="11" customWidth="1"/>
    <col min="1288" max="1532" width="9.1796875" style="11" customWidth="1"/>
    <col min="1533" max="1533" width="5.1796875" style="11" customWidth="1"/>
    <col min="1534" max="1534" width="17.1796875" style="11" customWidth="1"/>
    <col min="1535" max="1535" width="4.453125" style="11" customWidth="1"/>
    <col min="1536" max="1536" width="13.453125" style="11"/>
    <col min="1537" max="1537" width="20" style="11" customWidth="1"/>
    <col min="1538" max="1540" width="13.453125" style="11" customWidth="1"/>
    <col min="1541" max="1541" width="13.54296875" style="11" customWidth="1"/>
    <col min="1542" max="1542" width="15.1796875" style="11" customWidth="1"/>
    <col min="1543" max="1543" width="15.453125" style="11" customWidth="1"/>
    <col min="1544" max="1788" width="9.1796875" style="11" customWidth="1"/>
    <col min="1789" max="1789" width="5.1796875" style="11" customWidth="1"/>
    <col min="1790" max="1790" width="17.1796875" style="11" customWidth="1"/>
    <col min="1791" max="1791" width="4.453125" style="11" customWidth="1"/>
    <col min="1792" max="1792" width="13.453125" style="11"/>
    <col min="1793" max="1793" width="20" style="11" customWidth="1"/>
    <col min="1794" max="1796" width="13.453125" style="11" customWidth="1"/>
    <col min="1797" max="1797" width="13.54296875" style="11" customWidth="1"/>
    <col min="1798" max="1798" width="15.1796875" style="11" customWidth="1"/>
    <col min="1799" max="1799" width="15.453125" style="11" customWidth="1"/>
    <col min="1800" max="2044" width="9.1796875" style="11" customWidth="1"/>
    <col min="2045" max="2045" width="5.1796875" style="11" customWidth="1"/>
    <col min="2046" max="2046" width="17.1796875" style="11" customWidth="1"/>
    <col min="2047" max="2047" width="4.453125" style="11" customWidth="1"/>
    <col min="2048" max="2048" width="13.453125" style="11"/>
    <col min="2049" max="2049" width="20" style="11" customWidth="1"/>
    <col min="2050" max="2052" width="13.453125" style="11" customWidth="1"/>
    <col min="2053" max="2053" width="13.54296875" style="11" customWidth="1"/>
    <col min="2054" max="2054" width="15.1796875" style="11" customWidth="1"/>
    <col min="2055" max="2055" width="15.453125" style="11" customWidth="1"/>
    <col min="2056" max="2300" width="9.1796875" style="11" customWidth="1"/>
    <col min="2301" max="2301" width="5.1796875" style="11" customWidth="1"/>
    <col min="2302" max="2302" width="17.1796875" style="11" customWidth="1"/>
    <col min="2303" max="2303" width="4.453125" style="11" customWidth="1"/>
    <col min="2304" max="2304" width="13.453125" style="11"/>
    <col min="2305" max="2305" width="20" style="11" customWidth="1"/>
    <col min="2306" max="2308" width="13.453125" style="11" customWidth="1"/>
    <col min="2309" max="2309" width="13.54296875" style="11" customWidth="1"/>
    <col min="2310" max="2310" width="15.1796875" style="11" customWidth="1"/>
    <col min="2311" max="2311" width="15.453125" style="11" customWidth="1"/>
    <col min="2312" max="2556" width="9.1796875" style="11" customWidth="1"/>
    <col min="2557" max="2557" width="5.1796875" style="11" customWidth="1"/>
    <col min="2558" max="2558" width="17.1796875" style="11" customWidth="1"/>
    <col min="2559" max="2559" width="4.453125" style="11" customWidth="1"/>
    <col min="2560" max="2560" width="13.453125" style="11"/>
    <col min="2561" max="2561" width="20" style="11" customWidth="1"/>
    <col min="2562" max="2564" width="13.453125" style="11" customWidth="1"/>
    <col min="2565" max="2565" width="13.54296875" style="11" customWidth="1"/>
    <col min="2566" max="2566" width="15.1796875" style="11" customWidth="1"/>
    <col min="2567" max="2567" width="15.453125" style="11" customWidth="1"/>
    <col min="2568" max="2812" width="9.1796875" style="11" customWidth="1"/>
    <col min="2813" max="2813" width="5.1796875" style="11" customWidth="1"/>
    <col min="2814" max="2814" width="17.1796875" style="11" customWidth="1"/>
    <col min="2815" max="2815" width="4.453125" style="11" customWidth="1"/>
    <col min="2816" max="2816" width="13.453125" style="11"/>
    <col min="2817" max="2817" width="20" style="11" customWidth="1"/>
    <col min="2818" max="2820" width="13.453125" style="11" customWidth="1"/>
    <col min="2821" max="2821" width="13.54296875" style="11" customWidth="1"/>
    <col min="2822" max="2822" width="15.1796875" style="11" customWidth="1"/>
    <col min="2823" max="2823" width="15.453125" style="11" customWidth="1"/>
    <col min="2824" max="3068" width="9.1796875" style="11" customWidth="1"/>
    <col min="3069" max="3069" width="5.1796875" style="11" customWidth="1"/>
    <col min="3070" max="3070" width="17.1796875" style="11" customWidth="1"/>
    <col min="3071" max="3071" width="4.453125" style="11" customWidth="1"/>
    <col min="3072" max="3072" width="13.453125" style="11"/>
    <col min="3073" max="3073" width="20" style="11" customWidth="1"/>
    <col min="3074" max="3076" width="13.453125" style="11" customWidth="1"/>
    <col min="3077" max="3077" width="13.54296875" style="11" customWidth="1"/>
    <col min="3078" max="3078" width="15.1796875" style="11" customWidth="1"/>
    <col min="3079" max="3079" width="15.453125" style="11" customWidth="1"/>
    <col min="3080" max="3324" width="9.1796875" style="11" customWidth="1"/>
    <col min="3325" max="3325" width="5.1796875" style="11" customWidth="1"/>
    <col min="3326" max="3326" width="17.1796875" style="11" customWidth="1"/>
    <col min="3327" max="3327" width="4.453125" style="11" customWidth="1"/>
    <col min="3328" max="3328" width="13.453125" style="11"/>
    <col min="3329" max="3329" width="20" style="11" customWidth="1"/>
    <col min="3330" max="3332" width="13.453125" style="11" customWidth="1"/>
    <col min="3333" max="3333" width="13.54296875" style="11" customWidth="1"/>
    <col min="3334" max="3334" width="15.1796875" style="11" customWidth="1"/>
    <col min="3335" max="3335" width="15.453125" style="11" customWidth="1"/>
    <col min="3336" max="3580" width="9.1796875" style="11" customWidth="1"/>
    <col min="3581" max="3581" width="5.1796875" style="11" customWidth="1"/>
    <col min="3582" max="3582" width="17.1796875" style="11" customWidth="1"/>
    <col min="3583" max="3583" width="4.453125" style="11" customWidth="1"/>
    <col min="3584" max="3584" width="13.453125" style="11"/>
    <col min="3585" max="3585" width="20" style="11" customWidth="1"/>
    <col min="3586" max="3588" width="13.453125" style="11" customWidth="1"/>
    <col min="3589" max="3589" width="13.54296875" style="11" customWidth="1"/>
    <col min="3590" max="3590" width="15.1796875" style="11" customWidth="1"/>
    <col min="3591" max="3591" width="15.453125" style="11" customWidth="1"/>
    <col min="3592" max="3836" width="9.1796875" style="11" customWidth="1"/>
    <col min="3837" max="3837" width="5.1796875" style="11" customWidth="1"/>
    <col min="3838" max="3838" width="17.1796875" style="11" customWidth="1"/>
    <col min="3839" max="3839" width="4.453125" style="11" customWidth="1"/>
    <col min="3840" max="3840" width="13.453125" style="11"/>
    <col min="3841" max="3841" width="20" style="11" customWidth="1"/>
    <col min="3842" max="3844" width="13.453125" style="11" customWidth="1"/>
    <col min="3845" max="3845" width="13.54296875" style="11" customWidth="1"/>
    <col min="3846" max="3846" width="15.1796875" style="11" customWidth="1"/>
    <col min="3847" max="3847" width="15.453125" style="11" customWidth="1"/>
    <col min="3848" max="4092" width="9.1796875" style="11" customWidth="1"/>
    <col min="4093" max="4093" width="5.1796875" style="11" customWidth="1"/>
    <col min="4094" max="4094" width="17.1796875" style="11" customWidth="1"/>
    <col min="4095" max="4095" width="4.453125" style="11" customWidth="1"/>
    <col min="4096" max="4096" width="13.453125" style="11"/>
    <col min="4097" max="4097" width="20" style="11" customWidth="1"/>
    <col min="4098" max="4100" width="13.453125" style="11" customWidth="1"/>
    <col min="4101" max="4101" width="13.54296875" style="11" customWidth="1"/>
    <col min="4102" max="4102" width="15.1796875" style="11" customWidth="1"/>
    <col min="4103" max="4103" width="15.453125" style="11" customWidth="1"/>
    <col min="4104" max="4348" width="9.1796875" style="11" customWidth="1"/>
    <col min="4349" max="4349" width="5.1796875" style="11" customWidth="1"/>
    <col min="4350" max="4350" width="17.1796875" style="11" customWidth="1"/>
    <col min="4351" max="4351" width="4.453125" style="11" customWidth="1"/>
    <col min="4352" max="4352" width="13.453125" style="11"/>
    <col min="4353" max="4353" width="20" style="11" customWidth="1"/>
    <col min="4354" max="4356" width="13.453125" style="11" customWidth="1"/>
    <col min="4357" max="4357" width="13.54296875" style="11" customWidth="1"/>
    <col min="4358" max="4358" width="15.1796875" style="11" customWidth="1"/>
    <col min="4359" max="4359" width="15.453125" style="11" customWidth="1"/>
    <col min="4360" max="4604" width="9.1796875" style="11" customWidth="1"/>
    <col min="4605" max="4605" width="5.1796875" style="11" customWidth="1"/>
    <col min="4606" max="4606" width="17.1796875" style="11" customWidth="1"/>
    <col min="4607" max="4607" width="4.453125" style="11" customWidth="1"/>
    <col min="4608" max="4608" width="13.453125" style="11"/>
    <col min="4609" max="4609" width="20" style="11" customWidth="1"/>
    <col min="4610" max="4612" width="13.453125" style="11" customWidth="1"/>
    <col min="4613" max="4613" width="13.54296875" style="11" customWidth="1"/>
    <col min="4614" max="4614" width="15.1796875" style="11" customWidth="1"/>
    <col min="4615" max="4615" width="15.453125" style="11" customWidth="1"/>
    <col min="4616" max="4860" width="9.1796875" style="11" customWidth="1"/>
    <col min="4861" max="4861" width="5.1796875" style="11" customWidth="1"/>
    <col min="4862" max="4862" width="17.1796875" style="11" customWidth="1"/>
    <col min="4863" max="4863" width="4.453125" style="11" customWidth="1"/>
    <col min="4864" max="4864" width="13.453125" style="11"/>
    <col min="4865" max="4865" width="20" style="11" customWidth="1"/>
    <col min="4866" max="4868" width="13.453125" style="11" customWidth="1"/>
    <col min="4869" max="4869" width="13.54296875" style="11" customWidth="1"/>
    <col min="4870" max="4870" width="15.1796875" style="11" customWidth="1"/>
    <col min="4871" max="4871" width="15.453125" style="11" customWidth="1"/>
    <col min="4872" max="5116" width="9.1796875" style="11" customWidth="1"/>
    <col min="5117" max="5117" width="5.1796875" style="11" customWidth="1"/>
    <col min="5118" max="5118" width="17.1796875" style="11" customWidth="1"/>
    <col min="5119" max="5119" width="4.453125" style="11" customWidth="1"/>
    <col min="5120" max="5120" width="13.453125" style="11"/>
    <col min="5121" max="5121" width="20" style="11" customWidth="1"/>
    <col min="5122" max="5124" width="13.453125" style="11" customWidth="1"/>
    <col min="5125" max="5125" width="13.54296875" style="11" customWidth="1"/>
    <col min="5126" max="5126" width="15.1796875" style="11" customWidth="1"/>
    <col min="5127" max="5127" width="15.453125" style="11" customWidth="1"/>
    <col min="5128" max="5372" width="9.1796875" style="11" customWidth="1"/>
    <col min="5373" max="5373" width="5.1796875" style="11" customWidth="1"/>
    <col min="5374" max="5374" width="17.1796875" style="11" customWidth="1"/>
    <col min="5375" max="5375" width="4.453125" style="11" customWidth="1"/>
    <col min="5376" max="5376" width="13.453125" style="11"/>
    <col min="5377" max="5377" width="20" style="11" customWidth="1"/>
    <col min="5378" max="5380" width="13.453125" style="11" customWidth="1"/>
    <col min="5381" max="5381" width="13.54296875" style="11" customWidth="1"/>
    <col min="5382" max="5382" width="15.1796875" style="11" customWidth="1"/>
    <col min="5383" max="5383" width="15.453125" style="11" customWidth="1"/>
    <col min="5384" max="5628" width="9.1796875" style="11" customWidth="1"/>
    <col min="5629" max="5629" width="5.1796875" style="11" customWidth="1"/>
    <col min="5630" max="5630" width="17.1796875" style="11" customWidth="1"/>
    <col min="5631" max="5631" width="4.453125" style="11" customWidth="1"/>
    <col min="5632" max="5632" width="13.453125" style="11"/>
    <col min="5633" max="5633" width="20" style="11" customWidth="1"/>
    <col min="5634" max="5636" width="13.453125" style="11" customWidth="1"/>
    <col min="5637" max="5637" width="13.54296875" style="11" customWidth="1"/>
    <col min="5638" max="5638" width="15.1796875" style="11" customWidth="1"/>
    <col min="5639" max="5639" width="15.453125" style="11" customWidth="1"/>
    <col min="5640" max="5884" width="9.1796875" style="11" customWidth="1"/>
    <col min="5885" max="5885" width="5.1796875" style="11" customWidth="1"/>
    <col min="5886" max="5886" width="17.1796875" style="11" customWidth="1"/>
    <col min="5887" max="5887" width="4.453125" style="11" customWidth="1"/>
    <col min="5888" max="5888" width="13.453125" style="11"/>
    <col min="5889" max="5889" width="20" style="11" customWidth="1"/>
    <col min="5890" max="5892" width="13.453125" style="11" customWidth="1"/>
    <col min="5893" max="5893" width="13.54296875" style="11" customWidth="1"/>
    <col min="5894" max="5894" width="15.1796875" style="11" customWidth="1"/>
    <col min="5895" max="5895" width="15.453125" style="11" customWidth="1"/>
    <col min="5896" max="6140" width="9.1796875" style="11" customWidth="1"/>
    <col min="6141" max="6141" width="5.1796875" style="11" customWidth="1"/>
    <col min="6142" max="6142" width="17.1796875" style="11" customWidth="1"/>
    <col min="6143" max="6143" width="4.453125" style="11" customWidth="1"/>
    <col min="6144" max="6144" width="13.453125" style="11"/>
    <col min="6145" max="6145" width="20" style="11" customWidth="1"/>
    <col min="6146" max="6148" width="13.453125" style="11" customWidth="1"/>
    <col min="6149" max="6149" width="13.54296875" style="11" customWidth="1"/>
    <col min="6150" max="6150" width="15.1796875" style="11" customWidth="1"/>
    <col min="6151" max="6151" width="15.453125" style="11" customWidth="1"/>
    <col min="6152" max="6396" width="9.1796875" style="11" customWidth="1"/>
    <col min="6397" max="6397" width="5.1796875" style="11" customWidth="1"/>
    <col min="6398" max="6398" width="17.1796875" style="11" customWidth="1"/>
    <col min="6399" max="6399" width="4.453125" style="11" customWidth="1"/>
    <col min="6400" max="6400" width="13.453125" style="11"/>
    <col min="6401" max="6401" width="20" style="11" customWidth="1"/>
    <col min="6402" max="6404" width="13.453125" style="11" customWidth="1"/>
    <col min="6405" max="6405" width="13.54296875" style="11" customWidth="1"/>
    <col min="6406" max="6406" width="15.1796875" style="11" customWidth="1"/>
    <col min="6407" max="6407" width="15.453125" style="11" customWidth="1"/>
    <col min="6408" max="6652" width="9.1796875" style="11" customWidth="1"/>
    <col min="6653" max="6653" width="5.1796875" style="11" customWidth="1"/>
    <col min="6654" max="6654" width="17.1796875" style="11" customWidth="1"/>
    <col min="6655" max="6655" width="4.453125" style="11" customWidth="1"/>
    <col min="6656" max="6656" width="13.453125" style="11"/>
    <col min="6657" max="6657" width="20" style="11" customWidth="1"/>
    <col min="6658" max="6660" width="13.453125" style="11" customWidth="1"/>
    <col min="6661" max="6661" width="13.54296875" style="11" customWidth="1"/>
    <col min="6662" max="6662" width="15.1796875" style="11" customWidth="1"/>
    <col min="6663" max="6663" width="15.453125" style="11" customWidth="1"/>
    <col min="6664" max="6908" width="9.1796875" style="11" customWidth="1"/>
    <col min="6909" max="6909" width="5.1796875" style="11" customWidth="1"/>
    <col min="6910" max="6910" width="17.1796875" style="11" customWidth="1"/>
    <col min="6911" max="6911" width="4.453125" style="11" customWidth="1"/>
    <col min="6912" max="6912" width="13.453125" style="11"/>
    <col min="6913" max="6913" width="20" style="11" customWidth="1"/>
    <col min="6914" max="6916" width="13.453125" style="11" customWidth="1"/>
    <col min="6917" max="6917" width="13.54296875" style="11" customWidth="1"/>
    <col min="6918" max="6918" width="15.1796875" style="11" customWidth="1"/>
    <col min="6919" max="6919" width="15.453125" style="11" customWidth="1"/>
    <col min="6920" max="7164" width="9.1796875" style="11" customWidth="1"/>
    <col min="7165" max="7165" width="5.1796875" style="11" customWidth="1"/>
    <col min="7166" max="7166" width="17.1796875" style="11" customWidth="1"/>
    <col min="7167" max="7167" width="4.453125" style="11" customWidth="1"/>
    <col min="7168" max="7168" width="13.453125" style="11"/>
    <col min="7169" max="7169" width="20" style="11" customWidth="1"/>
    <col min="7170" max="7172" width="13.453125" style="11" customWidth="1"/>
    <col min="7173" max="7173" width="13.54296875" style="11" customWidth="1"/>
    <col min="7174" max="7174" width="15.1796875" style="11" customWidth="1"/>
    <col min="7175" max="7175" width="15.453125" style="11" customWidth="1"/>
    <col min="7176" max="7420" width="9.1796875" style="11" customWidth="1"/>
    <col min="7421" max="7421" width="5.1796875" style="11" customWidth="1"/>
    <col min="7422" max="7422" width="17.1796875" style="11" customWidth="1"/>
    <col min="7423" max="7423" width="4.453125" style="11" customWidth="1"/>
    <col min="7424" max="7424" width="13.453125" style="11"/>
    <col min="7425" max="7425" width="20" style="11" customWidth="1"/>
    <col min="7426" max="7428" width="13.453125" style="11" customWidth="1"/>
    <col min="7429" max="7429" width="13.54296875" style="11" customWidth="1"/>
    <col min="7430" max="7430" width="15.1796875" style="11" customWidth="1"/>
    <col min="7431" max="7431" width="15.453125" style="11" customWidth="1"/>
    <col min="7432" max="7676" width="9.1796875" style="11" customWidth="1"/>
    <col min="7677" max="7677" width="5.1796875" style="11" customWidth="1"/>
    <col min="7678" max="7678" width="17.1796875" style="11" customWidth="1"/>
    <col min="7679" max="7679" width="4.453125" style="11" customWidth="1"/>
    <col min="7680" max="7680" width="13.453125" style="11"/>
    <col min="7681" max="7681" width="20" style="11" customWidth="1"/>
    <col min="7682" max="7684" width="13.453125" style="11" customWidth="1"/>
    <col min="7685" max="7685" width="13.54296875" style="11" customWidth="1"/>
    <col min="7686" max="7686" width="15.1796875" style="11" customWidth="1"/>
    <col min="7687" max="7687" width="15.453125" style="11" customWidth="1"/>
    <col min="7688" max="7932" width="9.1796875" style="11" customWidth="1"/>
    <col min="7933" max="7933" width="5.1796875" style="11" customWidth="1"/>
    <col min="7934" max="7934" width="17.1796875" style="11" customWidth="1"/>
    <col min="7935" max="7935" width="4.453125" style="11" customWidth="1"/>
    <col min="7936" max="7936" width="13.453125" style="11"/>
    <col min="7937" max="7937" width="20" style="11" customWidth="1"/>
    <col min="7938" max="7940" width="13.453125" style="11" customWidth="1"/>
    <col min="7941" max="7941" width="13.54296875" style="11" customWidth="1"/>
    <col min="7942" max="7942" width="15.1796875" style="11" customWidth="1"/>
    <col min="7943" max="7943" width="15.453125" style="11" customWidth="1"/>
    <col min="7944" max="8188" width="9.1796875" style="11" customWidth="1"/>
    <col min="8189" max="8189" width="5.1796875" style="11" customWidth="1"/>
    <col min="8190" max="8190" width="17.1796875" style="11" customWidth="1"/>
    <col min="8191" max="8191" width="4.453125" style="11" customWidth="1"/>
    <col min="8192" max="8192" width="13.453125" style="11"/>
    <col min="8193" max="8193" width="20" style="11" customWidth="1"/>
    <col min="8194" max="8196" width="13.453125" style="11" customWidth="1"/>
    <col min="8197" max="8197" width="13.54296875" style="11" customWidth="1"/>
    <col min="8198" max="8198" width="15.1796875" style="11" customWidth="1"/>
    <col min="8199" max="8199" width="15.453125" style="11" customWidth="1"/>
    <col min="8200" max="8444" width="9.1796875" style="11" customWidth="1"/>
    <col min="8445" max="8445" width="5.1796875" style="11" customWidth="1"/>
    <col min="8446" max="8446" width="17.1796875" style="11" customWidth="1"/>
    <col min="8447" max="8447" width="4.453125" style="11" customWidth="1"/>
    <col min="8448" max="8448" width="13.453125" style="11"/>
    <col min="8449" max="8449" width="20" style="11" customWidth="1"/>
    <col min="8450" max="8452" width="13.453125" style="11" customWidth="1"/>
    <col min="8453" max="8453" width="13.54296875" style="11" customWidth="1"/>
    <col min="8454" max="8454" width="15.1796875" style="11" customWidth="1"/>
    <col min="8455" max="8455" width="15.453125" style="11" customWidth="1"/>
    <col min="8456" max="8700" width="9.1796875" style="11" customWidth="1"/>
    <col min="8701" max="8701" width="5.1796875" style="11" customWidth="1"/>
    <col min="8702" max="8702" width="17.1796875" style="11" customWidth="1"/>
    <col min="8703" max="8703" width="4.453125" style="11" customWidth="1"/>
    <col min="8704" max="8704" width="13.453125" style="11"/>
    <col min="8705" max="8705" width="20" style="11" customWidth="1"/>
    <col min="8706" max="8708" width="13.453125" style="11" customWidth="1"/>
    <col min="8709" max="8709" width="13.54296875" style="11" customWidth="1"/>
    <col min="8710" max="8710" width="15.1796875" style="11" customWidth="1"/>
    <col min="8711" max="8711" width="15.453125" style="11" customWidth="1"/>
    <col min="8712" max="8956" width="9.1796875" style="11" customWidth="1"/>
    <col min="8957" max="8957" width="5.1796875" style="11" customWidth="1"/>
    <col min="8958" max="8958" width="17.1796875" style="11" customWidth="1"/>
    <col min="8959" max="8959" width="4.453125" style="11" customWidth="1"/>
    <col min="8960" max="8960" width="13.453125" style="11"/>
    <col min="8961" max="8961" width="20" style="11" customWidth="1"/>
    <col min="8962" max="8964" width="13.453125" style="11" customWidth="1"/>
    <col min="8965" max="8965" width="13.54296875" style="11" customWidth="1"/>
    <col min="8966" max="8966" width="15.1796875" style="11" customWidth="1"/>
    <col min="8967" max="8967" width="15.453125" style="11" customWidth="1"/>
    <col min="8968" max="9212" width="9.1796875" style="11" customWidth="1"/>
    <col min="9213" max="9213" width="5.1796875" style="11" customWidth="1"/>
    <col min="9214" max="9214" width="17.1796875" style="11" customWidth="1"/>
    <col min="9215" max="9215" width="4.453125" style="11" customWidth="1"/>
    <col min="9216" max="9216" width="13.453125" style="11"/>
    <col min="9217" max="9217" width="20" style="11" customWidth="1"/>
    <col min="9218" max="9220" width="13.453125" style="11" customWidth="1"/>
    <col min="9221" max="9221" width="13.54296875" style="11" customWidth="1"/>
    <col min="9222" max="9222" width="15.1796875" style="11" customWidth="1"/>
    <col min="9223" max="9223" width="15.453125" style="11" customWidth="1"/>
    <col min="9224" max="9468" width="9.1796875" style="11" customWidth="1"/>
    <col min="9469" max="9469" width="5.1796875" style="11" customWidth="1"/>
    <col min="9470" max="9470" width="17.1796875" style="11" customWidth="1"/>
    <col min="9471" max="9471" width="4.453125" style="11" customWidth="1"/>
    <col min="9472" max="9472" width="13.453125" style="11"/>
    <col min="9473" max="9473" width="20" style="11" customWidth="1"/>
    <col min="9474" max="9476" width="13.453125" style="11" customWidth="1"/>
    <col min="9477" max="9477" width="13.54296875" style="11" customWidth="1"/>
    <col min="9478" max="9478" width="15.1796875" style="11" customWidth="1"/>
    <col min="9479" max="9479" width="15.453125" style="11" customWidth="1"/>
    <col min="9480" max="9724" width="9.1796875" style="11" customWidth="1"/>
    <col min="9725" max="9725" width="5.1796875" style="11" customWidth="1"/>
    <col min="9726" max="9726" width="17.1796875" style="11" customWidth="1"/>
    <col min="9727" max="9727" width="4.453125" style="11" customWidth="1"/>
    <col min="9728" max="9728" width="13.453125" style="11"/>
    <col min="9729" max="9729" width="20" style="11" customWidth="1"/>
    <col min="9730" max="9732" width="13.453125" style="11" customWidth="1"/>
    <col min="9733" max="9733" width="13.54296875" style="11" customWidth="1"/>
    <col min="9734" max="9734" width="15.1796875" style="11" customWidth="1"/>
    <col min="9735" max="9735" width="15.453125" style="11" customWidth="1"/>
    <col min="9736" max="9980" width="9.1796875" style="11" customWidth="1"/>
    <col min="9981" max="9981" width="5.1796875" style="11" customWidth="1"/>
    <col min="9982" max="9982" width="17.1796875" style="11" customWidth="1"/>
    <col min="9983" max="9983" width="4.453125" style="11" customWidth="1"/>
    <col min="9984" max="9984" width="13.453125" style="11"/>
    <col min="9985" max="9985" width="20" style="11" customWidth="1"/>
    <col min="9986" max="9988" width="13.453125" style="11" customWidth="1"/>
    <col min="9989" max="9989" width="13.54296875" style="11" customWidth="1"/>
    <col min="9990" max="9990" width="15.1796875" style="11" customWidth="1"/>
    <col min="9991" max="9991" width="15.453125" style="11" customWidth="1"/>
    <col min="9992" max="10236" width="9.1796875" style="11" customWidth="1"/>
    <col min="10237" max="10237" width="5.1796875" style="11" customWidth="1"/>
    <col min="10238" max="10238" width="17.1796875" style="11" customWidth="1"/>
    <col min="10239" max="10239" width="4.453125" style="11" customWidth="1"/>
    <col min="10240" max="10240" width="13.453125" style="11"/>
    <col min="10241" max="10241" width="20" style="11" customWidth="1"/>
    <col min="10242" max="10244" width="13.453125" style="11" customWidth="1"/>
    <col min="10245" max="10245" width="13.54296875" style="11" customWidth="1"/>
    <col min="10246" max="10246" width="15.1796875" style="11" customWidth="1"/>
    <col min="10247" max="10247" width="15.453125" style="11" customWidth="1"/>
    <col min="10248" max="10492" width="9.1796875" style="11" customWidth="1"/>
    <col min="10493" max="10493" width="5.1796875" style="11" customWidth="1"/>
    <col min="10494" max="10494" width="17.1796875" style="11" customWidth="1"/>
    <col min="10495" max="10495" width="4.453125" style="11" customWidth="1"/>
    <col min="10496" max="10496" width="13.453125" style="11"/>
    <col min="10497" max="10497" width="20" style="11" customWidth="1"/>
    <col min="10498" max="10500" width="13.453125" style="11" customWidth="1"/>
    <col min="10501" max="10501" width="13.54296875" style="11" customWidth="1"/>
    <col min="10502" max="10502" width="15.1796875" style="11" customWidth="1"/>
    <col min="10503" max="10503" width="15.453125" style="11" customWidth="1"/>
    <col min="10504" max="10748" width="9.1796875" style="11" customWidth="1"/>
    <col min="10749" max="10749" width="5.1796875" style="11" customWidth="1"/>
    <col min="10750" max="10750" width="17.1796875" style="11" customWidth="1"/>
    <col min="10751" max="10751" width="4.453125" style="11" customWidth="1"/>
    <col min="10752" max="10752" width="13.453125" style="11"/>
    <col min="10753" max="10753" width="20" style="11" customWidth="1"/>
    <col min="10754" max="10756" width="13.453125" style="11" customWidth="1"/>
    <col min="10757" max="10757" width="13.54296875" style="11" customWidth="1"/>
    <col min="10758" max="10758" width="15.1796875" style="11" customWidth="1"/>
    <col min="10759" max="10759" width="15.453125" style="11" customWidth="1"/>
    <col min="10760" max="11004" width="9.1796875" style="11" customWidth="1"/>
    <col min="11005" max="11005" width="5.1796875" style="11" customWidth="1"/>
    <col min="11006" max="11006" width="17.1796875" style="11" customWidth="1"/>
    <col min="11007" max="11007" width="4.453125" style="11" customWidth="1"/>
    <col min="11008" max="11008" width="13.453125" style="11"/>
    <col min="11009" max="11009" width="20" style="11" customWidth="1"/>
    <col min="11010" max="11012" width="13.453125" style="11" customWidth="1"/>
    <col min="11013" max="11013" width="13.54296875" style="11" customWidth="1"/>
    <col min="11014" max="11014" width="15.1796875" style="11" customWidth="1"/>
    <col min="11015" max="11015" width="15.453125" style="11" customWidth="1"/>
    <col min="11016" max="11260" width="9.1796875" style="11" customWidth="1"/>
    <col min="11261" max="11261" width="5.1796875" style="11" customWidth="1"/>
    <col min="11262" max="11262" width="17.1796875" style="11" customWidth="1"/>
    <col min="11263" max="11263" width="4.453125" style="11" customWidth="1"/>
    <col min="11264" max="11264" width="13.453125" style="11"/>
    <col min="11265" max="11265" width="20" style="11" customWidth="1"/>
    <col min="11266" max="11268" width="13.453125" style="11" customWidth="1"/>
    <col min="11269" max="11269" width="13.54296875" style="11" customWidth="1"/>
    <col min="11270" max="11270" width="15.1796875" style="11" customWidth="1"/>
    <col min="11271" max="11271" width="15.453125" style="11" customWidth="1"/>
    <col min="11272" max="11516" width="9.1796875" style="11" customWidth="1"/>
    <col min="11517" max="11517" width="5.1796875" style="11" customWidth="1"/>
    <col min="11518" max="11518" width="17.1796875" style="11" customWidth="1"/>
    <col min="11519" max="11519" width="4.453125" style="11" customWidth="1"/>
    <col min="11520" max="11520" width="13.453125" style="11"/>
    <col min="11521" max="11521" width="20" style="11" customWidth="1"/>
    <col min="11522" max="11524" width="13.453125" style="11" customWidth="1"/>
    <col min="11525" max="11525" width="13.54296875" style="11" customWidth="1"/>
    <col min="11526" max="11526" width="15.1796875" style="11" customWidth="1"/>
    <col min="11527" max="11527" width="15.453125" style="11" customWidth="1"/>
    <col min="11528" max="11772" width="9.1796875" style="11" customWidth="1"/>
    <col min="11773" max="11773" width="5.1796875" style="11" customWidth="1"/>
    <col min="11774" max="11774" width="17.1796875" style="11" customWidth="1"/>
    <col min="11775" max="11775" width="4.453125" style="11" customWidth="1"/>
    <col min="11776" max="11776" width="13.453125" style="11"/>
    <col min="11777" max="11777" width="20" style="11" customWidth="1"/>
    <col min="11778" max="11780" width="13.453125" style="11" customWidth="1"/>
    <col min="11781" max="11781" width="13.54296875" style="11" customWidth="1"/>
    <col min="11782" max="11782" width="15.1796875" style="11" customWidth="1"/>
    <col min="11783" max="11783" width="15.453125" style="11" customWidth="1"/>
    <col min="11784" max="12028" width="9.1796875" style="11" customWidth="1"/>
    <col min="12029" max="12029" width="5.1796875" style="11" customWidth="1"/>
    <col min="12030" max="12030" width="17.1796875" style="11" customWidth="1"/>
    <col min="12031" max="12031" width="4.453125" style="11" customWidth="1"/>
    <col min="12032" max="12032" width="13.453125" style="11"/>
    <col min="12033" max="12033" width="20" style="11" customWidth="1"/>
    <col min="12034" max="12036" width="13.453125" style="11" customWidth="1"/>
    <col min="12037" max="12037" width="13.54296875" style="11" customWidth="1"/>
    <col min="12038" max="12038" width="15.1796875" style="11" customWidth="1"/>
    <col min="12039" max="12039" width="15.453125" style="11" customWidth="1"/>
    <col min="12040" max="12284" width="9.1796875" style="11" customWidth="1"/>
    <col min="12285" max="12285" width="5.1796875" style="11" customWidth="1"/>
    <col min="12286" max="12286" width="17.1796875" style="11" customWidth="1"/>
    <col min="12287" max="12287" width="4.453125" style="11" customWidth="1"/>
    <col min="12288" max="12288" width="13.453125" style="11"/>
    <col min="12289" max="12289" width="20" style="11" customWidth="1"/>
    <col min="12290" max="12292" width="13.453125" style="11" customWidth="1"/>
    <col min="12293" max="12293" width="13.54296875" style="11" customWidth="1"/>
    <col min="12294" max="12294" width="15.1796875" style="11" customWidth="1"/>
    <col min="12295" max="12295" width="15.453125" style="11" customWidth="1"/>
    <col min="12296" max="12540" width="9.1796875" style="11" customWidth="1"/>
    <col min="12541" max="12541" width="5.1796875" style="11" customWidth="1"/>
    <col min="12542" max="12542" width="17.1796875" style="11" customWidth="1"/>
    <col min="12543" max="12543" width="4.453125" style="11" customWidth="1"/>
    <col min="12544" max="12544" width="13.453125" style="11"/>
    <col min="12545" max="12545" width="20" style="11" customWidth="1"/>
    <col min="12546" max="12548" width="13.453125" style="11" customWidth="1"/>
    <col min="12549" max="12549" width="13.54296875" style="11" customWidth="1"/>
    <col min="12550" max="12550" width="15.1796875" style="11" customWidth="1"/>
    <col min="12551" max="12551" width="15.453125" style="11" customWidth="1"/>
    <col min="12552" max="12796" width="9.1796875" style="11" customWidth="1"/>
    <col min="12797" max="12797" width="5.1796875" style="11" customWidth="1"/>
    <col min="12798" max="12798" width="17.1796875" style="11" customWidth="1"/>
    <col min="12799" max="12799" width="4.453125" style="11" customWidth="1"/>
    <col min="12800" max="12800" width="13.453125" style="11"/>
    <col min="12801" max="12801" width="20" style="11" customWidth="1"/>
    <col min="12802" max="12804" width="13.453125" style="11" customWidth="1"/>
    <col min="12805" max="12805" width="13.54296875" style="11" customWidth="1"/>
    <col min="12806" max="12806" width="15.1796875" style="11" customWidth="1"/>
    <col min="12807" max="12807" width="15.453125" style="11" customWidth="1"/>
    <col min="12808" max="13052" width="9.1796875" style="11" customWidth="1"/>
    <col min="13053" max="13053" width="5.1796875" style="11" customWidth="1"/>
    <col min="13054" max="13054" width="17.1796875" style="11" customWidth="1"/>
    <col min="13055" max="13055" width="4.453125" style="11" customWidth="1"/>
    <col min="13056" max="13056" width="13.453125" style="11"/>
    <col min="13057" max="13057" width="20" style="11" customWidth="1"/>
    <col min="13058" max="13060" width="13.453125" style="11" customWidth="1"/>
    <col min="13061" max="13061" width="13.54296875" style="11" customWidth="1"/>
    <col min="13062" max="13062" width="15.1796875" style="11" customWidth="1"/>
    <col min="13063" max="13063" width="15.453125" style="11" customWidth="1"/>
    <col min="13064" max="13308" width="9.1796875" style="11" customWidth="1"/>
    <col min="13309" max="13309" width="5.1796875" style="11" customWidth="1"/>
    <col min="13310" max="13310" width="17.1796875" style="11" customWidth="1"/>
    <col min="13311" max="13311" width="4.453125" style="11" customWidth="1"/>
    <col min="13312" max="13312" width="13.453125" style="11"/>
    <col min="13313" max="13313" width="20" style="11" customWidth="1"/>
    <col min="13314" max="13316" width="13.453125" style="11" customWidth="1"/>
    <col min="13317" max="13317" width="13.54296875" style="11" customWidth="1"/>
    <col min="13318" max="13318" width="15.1796875" style="11" customWidth="1"/>
    <col min="13319" max="13319" width="15.453125" style="11" customWidth="1"/>
    <col min="13320" max="13564" width="9.1796875" style="11" customWidth="1"/>
    <col min="13565" max="13565" width="5.1796875" style="11" customWidth="1"/>
    <col min="13566" max="13566" width="17.1796875" style="11" customWidth="1"/>
    <col min="13567" max="13567" width="4.453125" style="11" customWidth="1"/>
    <col min="13568" max="13568" width="13.453125" style="11"/>
    <col min="13569" max="13569" width="20" style="11" customWidth="1"/>
    <col min="13570" max="13572" width="13.453125" style="11" customWidth="1"/>
    <col min="13573" max="13573" width="13.54296875" style="11" customWidth="1"/>
    <col min="13574" max="13574" width="15.1796875" style="11" customWidth="1"/>
    <col min="13575" max="13575" width="15.453125" style="11" customWidth="1"/>
    <col min="13576" max="13820" width="9.1796875" style="11" customWidth="1"/>
    <col min="13821" max="13821" width="5.1796875" style="11" customWidth="1"/>
    <col min="13822" max="13822" width="17.1796875" style="11" customWidth="1"/>
    <col min="13823" max="13823" width="4.453125" style="11" customWidth="1"/>
    <col min="13824" max="13824" width="13.453125" style="11"/>
    <col min="13825" max="13825" width="20" style="11" customWidth="1"/>
    <col min="13826" max="13828" width="13.453125" style="11" customWidth="1"/>
    <col min="13829" max="13829" width="13.54296875" style="11" customWidth="1"/>
    <col min="13830" max="13830" width="15.1796875" style="11" customWidth="1"/>
    <col min="13831" max="13831" width="15.453125" style="11" customWidth="1"/>
    <col min="13832" max="14076" width="9.1796875" style="11" customWidth="1"/>
    <col min="14077" max="14077" width="5.1796875" style="11" customWidth="1"/>
    <col min="14078" max="14078" width="17.1796875" style="11" customWidth="1"/>
    <col min="14079" max="14079" width="4.453125" style="11" customWidth="1"/>
    <col min="14080" max="14080" width="13.453125" style="11"/>
    <col min="14081" max="14081" width="20" style="11" customWidth="1"/>
    <col min="14082" max="14084" width="13.453125" style="11" customWidth="1"/>
    <col min="14085" max="14085" width="13.54296875" style="11" customWidth="1"/>
    <col min="14086" max="14086" width="15.1796875" style="11" customWidth="1"/>
    <col min="14087" max="14087" width="15.453125" style="11" customWidth="1"/>
    <col min="14088" max="14332" width="9.1796875" style="11" customWidth="1"/>
    <col min="14333" max="14333" width="5.1796875" style="11" customWidth="1"/>
    <col min="14334" max="14334" width="17.1796875" style="11" customWidth="1"/>
    <col min="14335" max="14335" width="4.453125" style="11" customWidth="1"/>
    <col min="14336" max="14336" width="13.453125" style="11"/>
    <col min="14337" max="14337" width="20" style="11" customWidth="1"/>
    <col min="14338" max="14340" width="13.453125" style="11" customWidth="1"/>
    <col min="14341" max="14341" width="13.54296875" style="11" customWidth="1"/>
    <col min="14342" max="14342" width="15.1796875" style="11" customWidth="1"/>
    <col min="14343" max="14343" width="15.453125" style="11" customWidth="1"/>
    <col min="14344" max="14588" width="9.1796875" style="11" customWidth="1"/>
    <col min="14589" max="14589" width="5.1796875" style="11" customWidth="1"/>
    <col min="14590" max="14590" width="17.1796875" style="11" customWidth="1"/>
    <col min="14591" max="14591" width="4.453125" style="11" customWidth="1"/>
    <col min="14592" max="14592" width="13.453125" style="11"/>
    <col min="14593" max="14593" width="20" style="11" customWidth="1"/>
    <col min="14594" max="14596" width="13.453125" style="11" customWidth="1"/>
    <col min="14597" max="14597" width="13.54296875" style="11" customWidth="1"/>
    <col min="14598" max="14598" width="15.1796875" style="11" customWidth="1"/>
    <col min="14599" max="14599" width="15.453125" style="11" customWidth="1"/>
    <col min="14600" max="14844" width="9.1796875" style="11" customWidth="1"/>
    <col min="14845" max="14845" width="5.1796875" style="11" customWidth="1"/>
    <col min="14846" max="14846" width="17.1796875" style="11" customWidth="1"/>
    <col min="14847" max="14847" width="4.453125" style="11" customWidth="1"/>
    <col min="14848" max="14848" width="13.453125" style="11"/>
    <col min="14849" max="14849" width="20" style="11" customWidth="1"/>
    <col min="14850" max="14852" width="13.453125" style="11" customWidth="1"/>
    <col min="14853" max="14853" width="13.54296875" style="11" customWidth="1"/>
    <col min="14854" max="14854" width="15.1796875" style="11" customWidth="1"/>
    <col min="14855" max="14855" width="15.453125" style="11" customWidth="1"/>
    <col min="14856" max="15100" width="9.1796875" style="11" customWidth="1"/>
    <col min="15101" max="15101" width="5.1796875" style="11" customWidth="1"/>
    <col min="15102" max="15102" width="17.1796875" style="11" customWidth="1"/>
    <col min="15103" max="15103" width="4.453125" style="11" customWidth="1"/>
    <col min="15104" max="15104" width="13.453125" style="11"/>
    <col min="15105" max="15105" width="20" style="11" customWidth="1"/>
    <col min="15106" max="15108" width="13.453125" style="11" customWidth="1"/>
    <col min="15109" max="15109" width="13.54296875" style="11" customWidth="1"/>
    <col min="15110" max="15110" width="15.1796875" style="11" customWidth="1"/>
    <col min="15111" max="15111" width="15.453125" style="11" customWidth="1"/>
    <col min="15112" max="15356" width="9.1796875" style="11" customWidth="1"/>
    <col min="15357" max="15357" width="5.1796875" style="11" customWidth="1"/>
    <col min="15358" max="15358" width="17.1796875" style="11" customWidth="1"/>
    <col min="15359" max="15359" width="4.453125" style="11" customWidth="1"/>
    <col min="15360" max="15360" width="13.453125" style="11"/>
    <col min="15361" max="15361" width="20" style="11" customWidth="1"/>
    <col min="15362" max="15364" width="13.453125" style="11" customWidth="1"/>
    <col min="15365" max="15365" width="13.54296875" style="11" customWidth="1"/>
    <col min="15366" max="15366" width="15.1796875" style="11" customWidth="1"/>
    <col min="15367" max="15367" width="15.453125" style="11" customWidth="1"/>
    <col min="15368" max="15612" width="9.1796875" style="11" customWidth="1"/>
    <col min="15613" max="15613" width="5.1796875" style="11" customWidth="1"/>
    <col min="15614" max="15614" width="17.1796875" style="11" customWidth="1"/>
    <col min="15615" max="15615" width="4.453125" style="11" customWidth="1"/>
    <col min="15616" max="15616" width="13.453125" style="11"/>
    <col min="15617" max="15617" width="20" style="11" customWidth="1"/>
    <col min="15618" max="15620" width="13.453125" style="11" customWidth="1"/>
    <col min="15621" max="15621" width="13.54296875" style="11" customWidth="1"/>
    <col min="15622" max="15622" width="15.1796875" style="11" customWidth="1"/>
    <col min="15623" max="15623" width="15.453125" style="11" customWidth="1"/>
    <col min="15624" max="15868" width="9.1796875" style="11" customWidth="1"/>
    <col min="15869" max="15869" width="5.1796875" style="11" customWidth="1"/>
    <col min="15870" max="15870" width="17.1796875" style="11" customWidth="1"/>
    <col min="15871" max="15871" width="4.453125" style="11" customWidth="1"/>
    <col min="15872" max="15872" width="13.453125" style="11"/>
    <col min="15873" max="15873" width="20" style="11" customWidth="1"/>
    <col min="15874" max="15876" width="13.453125" style="11" customWidth="1"/>
    <col min="15877" max="15877" width="13.54296875" style="11" customWidth="1"/>
    <col min="15878" max="15878" width="15.1796875" style="11" customWidth="1"/>
    <col min="15879" max="15879" width="15.453125" style="11" customWidth="1"/>
    <col min="15880" max="16124" width="9.1796875" style="11" customWidth="1"/>
    <col min="16125" max="16125" width="5.1796875" style="11" customWidth="1"/>
    <col min="16126" max="16126" width="17.1796875" style="11" customWidth="1"/>
    <col min="16127" max="16127" width="4.453125" style="11" customWidth="1"/>
    <col min="16128" max="16128" width="13.453125" style="11"/>
    <col min="16129" max="16129" width="20" style="11" customWidth="1"/>
    <col min="16130" max="16132" width="13.453125" style="11" customWidth="1"/>
    <col min="16133" max="16133" width="13.54296875" style="11" customWidth="1"/>
    <col min="16134" max="16134" width="15.1796875" style="11" customWidth="1"/>
    <col min="16135" max="16135" width="15.453125" style="11" customWidth="1"/>
    <col min="16136" max="16380" width="9.1796875" style="11" customWidth="1"/>
    <col min="16381" max="16381" width="5.1796875" style="11" customWidth="1"/>
    <col min="16382" max="16382" width="17.1796875" style="11" customWidth="1"/>
    <col min="16383" max="16383" width="4.453125" style="11" customWidth="1"/>
    <col min="16384" max="16384" width="13.453125" style="11"/>
  </cols>
  <sheetData>
    <row r="1" spans="1:11" ht="15.5" x14ac:dyDescent="0.35">
      <c r="A1" s="1" t="s">
        <v>12</v>
      </c>
    </row>
    <row r="2" spans="1:11" ht="15.5" x14ac:dyDescent="0.35">
      <c r="A2" s="13" t="s">
        <v>81</v>
      </c>
    </row>
    <row r="3" spans="1:11" ht="14.5" x14ac:dyDescent="0.35">
      <c r="E3" s="162" t="s">
        <v>108</v>
      </c>
    </row>
    <row r="4" spans="1:11" ht="15.5" x14ac:dyDescent="0.35">
      <c r="A4" s="3" t="s">
        <v>23</v>
      </c>
      <c r="B4" s="3" t="s">
        <v>41</v>
      </c>
    </row>
    <row r="5" spans="1:11" ht="15.5" x14ac:dyDescent="0.35">
      <c r="A5" s="3" t="s">
        <v>25</v>
      </c>
      <c r="B5" s="47" t="s">
        <v>78</v>
      </c>
    </row>
    <row r="6" spans="1:11" s="17" customFormat="1" ht="29" x14ac:dyDescent="0.3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29" t="s">
        <v>20</v>
      </c>
      <c r="H6" s="103" t="str">
        <f>'01-Categorized Balances'!H6</f>
        <v>2016-17 Estimate</v>
      </c>
      <c r="I6" s="164" t="s">
        <v>102</v>
      </c>
      <c r="J6" s="164"/>
    </row>
    <row r="7" spans="1:11" ht="14.5" x14ac:dyDescent="0.35">
      <c r="A7" s="55" t="str">
        <f>'01-Categorized Balances'!A7</f>
        <v>2016-17 Actual</v>
      </c>
      <c r="B7" s="43">
        <f>B14+B21+B28+B35+B42</f>
        <v>0</v>
      </c>
      <c r="C7" s="150">
        <f t="shared" ref="C7:F7" si="0">C14+C21+C28+C35+C42</f>
        <v>0</v>
      </c>
      <c r="D7" s="150">
        <f t="shared" si="0"/>
        <v>0</v>
      </c>
      <c r="E7" s="150">
        <f t="shared" si="0"/>
        <v>0</v>
      </c>
      <c r="F7" s="150">
        <f t="shared" si="0"/>
        <v>0</v>
      </c>
      <c r="G7" s="19">
        <f>SUM(B7:F7)</f>
        <v>0</v>
      </c>
      <c r="H7" s="104">
        <v>0</v>
      </c>
      <c r="I7" s="108" t="e">
        <f>(G7-H7)/G7</f>
        <v>#DIV/0!</v>
      </c>
      <c r="J7" s="109">
        <f>G7-H7</f>
        <v>0</v>
      </c>
    </row>
    <row r="8" spans="1:11" ht="14.5" x14ac:dyDescent="0.35">
      <c r="A8" s="55" t="str">
        <f>'01-Categorized Balances'!A8</f>
        <v>2017-18 Estimate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1" ht="14.5" x14ac:dyDescent="0.35">
      <c r="A9" s="55" t="str">
        <f>'01-Categorized Balances'!A9</f>
        <v>2018-19 Projection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1" ht="29" x14ac:dyDescent="0.35">
      <c r="A10" s="98" t="str">
        <f>'01-Categorized Balances'!A10</f>
        <v>Change: FY17-18 Est to FY18-19 Projection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1" ht="14.5" x14ac:dyDescent="0.35">
      <c r="A11" s="142"/>
      <c r="B11" s="22"/>
      <c r="C11" s="22"/>
      <c r="D11" s="22"/>
      <c r="E11" s="22"/>
      <c r="F11" s="22"/>
      <c r="G11" s="23"/>
    </row>
    <row r="12" spans="1:11" ht="14.5" x14ac:dyDescent="0.35">
      <c r="A12" s="142"/>
      <c r="B12" s="24"/>
      <c r="C12" s="24"/>
      <c r="D12" s="24"/>
      <c r="E12" s="24"/>
      <c r="F12" s="24"/>
      <c r="G12" s="25"/>
    </row>
    <row r="13" spans="1:11" ht="43.5" x14ac:dyDescent="0.3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29" t="s">
        <v>20</v>
      </c>
    </row>
    <row r="14" spans="1:11" ht="14.5" x14ac:dyDescent="0.35">
      <c r="A14" s="139" t="str">
        <f>'01-Categorized Balances'!A7</f>
        <v>2016-17 Actual</v>
      </c>
      <c r="B14" s="19">
        <v>0</v>
      </c>
      <c r="C14" s="140">
        <v>0</v>
      </c>
      <c r="D14" s="140">
        <v>0</v>
      </c>
      <c r="E14" s="140">
        <f>0-E21</f>
        <v>0</v>
      </c>
      <c r="F14" s="140">
        <f>0-F21</f>
        <v>0</v>
      </c>
      <c r="G14" s="19">
        <f>SUM(B14:F14)</f>
        <v>0</v>
      </c>
    </row>
    <row r="15" spans="1:11" ht="14.5" x14ac:dyDescent="0.35">
      <c r="A15" s="139" t="str">
        <f>'01-Categorized Balances'!A8</f>
        <v>2017-18 Estimate</v>
      </c>
      <c r="B15" s="140">
        <v>0</v>
      </c>
      <c r="C15" s="140">
        <v>0</v>
      </c>
      <c r="D15" s="140">
        <v>0</v>
      </c>
      <c r="E15" s="140">
        <v>0</v>
      </c>
      <c r="F15" s="140">
        <v>0</v>
      </c>
      <c r="G15" s="19">
        <f>SUM(B15:F15)</f>
        <v>0</v>
      </c>
      <c r="H15" s="49"/>
      <c r="I15" s="106"/>
      <c r="J15" s="49"/>
      <c r="K15" s="49"/>
    </row>
    <row r="16" spans="1:11" ht="14.5" x14ac:dyDescent="0.35">
      <c r="A16" s="139" t="str">
        <f>'01-Categorized Balances'!A9</f>
        <v>2018-19 Projection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9">
        <f>SUM(B16:F16)</f>
        <v>0</v>
      </c>
    </row>
    <row r="17" spans="1:7" ht="29" x14ac:dyDescent="0.35">
      <c r="A17" s="141" t="str">
        <f>'01-Categorized Balances'!A10</f>
        <v>Change: FY17-18 Est to FY18-19 Projection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4.5" x14ac:dyDescent="0.35">
      <c r="A18" s="148"/>
      <c r="B18" s="24"/>
      <c r="C18" s="24"/>
      <c r="D18" s="24"/>
      <c r="E18" s="24"/>
      <c r="F18" s="24"/>
      <c r="G18" s="25"/>
    </row>
    <row r="19" spans="1:7" ht="14.5" x14ac:dyDescent="0.35">
      <c r="A19" s="148"/>
      <c r="B19" s="26"/>
      <c r="C19" s="26"/>
      <c r="D19" s="26"/>
      <c r="E19" s="26"/>
      <c r="F19" s="26"/>
      <c r="G19" s="27"/>
    </row>
    <row r="20" spans="1:7" ht="29" x14ac:dyDescent="0.3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29" t="s">
        <v>20</v>
      </c>
    </row>
    <row r="21" spans="1:7" ht="14.5" x14ac:dyDescent="0.35">
      <c r="A21" s="139" t="str">
        <f>'01-Categorized Balances'!A7</f>
        <v>2016-17 Actual</v>
      </c>
      <c r="B21" s="140">
        <v>0</v>
      </c>
      <c r="C21" s="140">
        <v>0</v>
      </c>
      <c r="D21" s="140">
        <v>0</v>
      </c>
      <c r="E21" s="140">
        <v>0</v>
      </c>
      <c r="F21" s="140">
        <v>0</v>
      </c>
      <c r="G21" s="19">
        <f>SUM(B21:F21)</f>
        <v>0</v>
      </c>
    </row>
    <row r="22" spans="1:7" ht="14.5" x14ac:dyDescent="0.35">
      <c r="A22" s="139" t="str">
        <f>'01-Categorized Balances'!A8</f>
        <v>2017-18 Estimate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19">
        <f>SUM(B22:F22)</f>
        <v>0</v>
      </c>
    </row>
    <row r="23" spans="1:7" ht="14.5" x14ac:dyDescent="0.35">
      <c r="A23" s="139" t="str">
        <f>'01-Categorized Balances'!A9</f>
        <v>2018-19 Projection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9">
        <f>SUM(B23:F23)</f>
        <v>0</v>
      </c>
    </row>
    <row r="24" spans="1:7" ht="29" x14ac:dyDescent="0.35">
      <c r="A24" s="141" t="str">
        <f>'01-Categorized Balances'!A10</f>
        <v>Change: FY17-18 Est to FY18-19 Projection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4.5" x14ac:dyDescent="0.35">
      <c r="A25" s="142"/>
      <c r="B25" s="26"/>
      <c r="C25" s="26"/>
      <c r="D25" s="26"/>
      <c r="E25" s="26"/>
      <c r="F25" s="26"/>
      <c r="G25" s="27"/>
    </row>
    <row r="26" spans="1:7" ht="14.5" x14ac:dyDescent="0.35">
      <c r="A26" s="142"/>
      <c r="B26" s="26"/>
      <c r="C26" s="26"/>
      <c r="D26" s="26"/>
      <c r="E26" s="26"/>
      <c r="F26" s="26"/>
      <c r="G26" s="27"/>
    </row>
    <row r="27" spans="1:7" ht="29" x14ac:dyDescent="0.3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29" t="s">
        <v>20</v>
      </c>
    </row>
    <row r="28" spans="1:7" ht="14.5" x14ac:dyDescent="0.35">
      <c r="A28" s="139" t="str">
        <f>'01-Categorized Balances'!A7</f>
        <v>2016-17 Actual</v>
      </c>
      <c r="B28" s="140">
        <v>0</v>
      </c>
      <c r="C28" s="140">
        <v>0</v>
      </c>
      <c r="D28" s="140">
        <v>0</v>
      </c>
      <c r="E28" s="140">
        <v>0</v>
      </c>
      <c r="F28" s="140">
        <v>0</v>
      </c>
      <c r="G28" s="19">
        <f>SUM(B28:F28)</f>
        <v>0</v>
      </c>
    </row>
    <row r="29" spans="1:7" ht="14.5" x14ac:dyDescent="0.35">
      <c r="A29" s="139" t="str">
        <f>'01-Categorized Balances'!A8</f>
        <v>2017-18 Estimate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9">
        <f>SUM(B29:F29)</f>
        <v>0</v>
      </c>
    </row>
    <row r="30" spans="1:7" ht="14.5" x14ac:dyDescent="0.35">
      <c r="A30" s="139" t="str">
        <f>'01-Categorized Balances'!A9</f>
        <v>2018-19 Projection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9">
        <f>SUM(B30:F30)</f>
        <v>0</v>
      </c>
    </row>
    <row r="31" spans="1:7" ht="29" x14ac:dyDescent="0.35">
      <c r="A31" s="141" t="str">
        <f>'01-Categorized Balances'!A10</f>
        <v>Change: FY17-18 Est to FY18-19 Projection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4.5" x14ac:dyDescent="0.35">
      <c r="A32" s="142"/>
      <c r="B32" s="22"/>
      <c r="C32" s="22"/>
      <c r="D32" s="22"/>
      <c r="E32" s="22"/>
      <c r="F32" s="22"/>
      <c r="G32" s="25"/>
    </row>
    <row r="33" spans="1:8" ht="14.5" x14ac:dyDescent="0.35">
      <c r="A33" s="142"/>
      <c r="B33" s="22"/>
      <c r="C33" s="22"/>
      <c r="D33" s="22"/>
      <c r="E33" s="22"/>
      <c r="F33" s="22"/>
      <c r="G33" s="25"/>
    </row>
    <row r="34" spans="1:8" ht="29" x14ac:dyDescent="0.3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29" t="s">
        <v>20</v>
      </c>
    </row>
    <row r="35" spans="1:8" ht="14.5" x14ac:dyDescent="0.35">
      <c r="A35" s="139" t="str">
        <f>'01-Categorized Balances'!A7</f>
        <v>2016-17 Actual</v>
      </c>
      <c r="B35" s="140">
        <v>0</v>
      </c>
      <c r="C35" s="140">
        <v>0</v>
      </c>
      <c r="D35" s="140">
        <v>0</v>
      </c>
      <c r="E35" s="140">
        <v>0</v>
      </c>
      <c r="F35" s="140">
        <v>0</v>
      </c>
      <c r="G35" s="19">
        <f>SUM(B35:F35)</f>
        <v>0</v>
      </c>
    </row>
    <row r="36" spans="1:8" ht="14.5" x14ac:dyDescent="0.35">
      <c r="A36" s="139" t="str">
        <f>'01-Categorized Balances'!A8</f>
        <v>2017-18 Estimate</v>
      </c>
      <c r="B36" s="140">
        <v>0</v>
      </c>
      <c r="C36" s="140">
        <v>0</v>
      </c>
      <c r="D36" s="140">
        <v>0</v>
      </c>
      <c r="E36" s="140">
        <v>0</v>
      </c>
      <c r="F36" s="140">
        <v>0</v>
      </c>
      <c r="G36" s="19">
        <f>SUM(B36:F36)</f>
        <v>0</v>
      </c>
    </row>
    <row r="37" spans="1:8" ht="14.5" x14ac:dyDescent="0.35">
      <c r="A37" s="139" t="str">
        <f>'01-Categorized Balances'!A9</f>
        <v>2018-19 Projection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9">
        <f>SUM(B37:F37)</f>
        <v>0</v>
      </c>
    </row>
    <row r="38" spans="1:8" ht="29" x14ac:dyDescent="0.35">
      <c r="A38" s="141" t="str">
        <f>'01-Categorized Balances'!A10</f>
        <v>Change: FY17-18 Est to FY18-19 Projection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8" ht="14.5" x14ac:dyDescent="0.35">
      <c r="A39" s="136"/>
      <c r="B39" s="22"/>
      <c r="C39" s="22"/>
      <c r="D39" s="22"/>
      <c r="E39" s="22"/>
      <c r="F39" s="22"/>
      <c r="G39" s="23"/>
    </row>
    <row r="40" spans="1:8" ht="14.5" x14ac:dyDescent="0.35">
      <c r="A40" s="136"/>
      <c r="B40" s="22"/>
      <c r="C40" s="22"/>
      <c r="D40" s="22"/>
      <c r="E40" s="22"/>
      <c r="F40" s="22"/>
      <c r="G40" s="23"/>
    </row>
    <row r="41" spans="1:8" ht="29" x14ac:dyDescent="0.3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29" t="s">
        <v>20</v>
      </c>
    </row>
    <row r="42" spans="1:8" ht="14.5" x14ac:dyDescent="0.35">
      <c r="A42" s="139" t="str">
        <f>'01-Categorized Balances'!A7</f>
        <v>2016-17 Actual</v>
      </c>
      <c r="B42" s="140">
        <v>0</v>
      </c>
      <c r="C42" s="140">
        <v>0</v>
      </c>
      <c r="D42" s="140">
        <v>0</v>
      </c>
      <c r="E42" s="140">
        <v>0</v>
      </c>
      <c r="F42" s="140">
        <v>0</v>
      </c>
      <c r="G42" s="19">
        <f>SUM(B42:F42)</f>
        <v>0</v>
      </c>
      <c r="H42" s="96"/>
    </row>
    <row r="43" spans="1:8" ht="14.5" x14ac:dyDescent="0.35">
      <c r="A43" s="139" t="str">
        <f>'01-Categorized Balances'!A8</f>
        <v>2017-18 Estimate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9">
        <f>SUM(B43:F43)</f>
        <v>0</v>
      </c>
    </row>
    <row r="44" spans="1:8" ht="14.5" x14ac:dyDescent="0.35">
      <c r="A44" s="139" t="str">
        <f>'01-Categorized Balances'!A9</f>
        <v>2018-19 Projection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9">
        <f>SUM(B44:F44)</f>
        <v>0</v>
      </c>
    </row>
    <row r="45" spans="1:8" ht="29" x14ac:dyDescent="0.35">
      <c r="A45" s="141" t="str">
        <f>'01-Categorized Balances'!A10</f>
        <v>Change: FY17-18 Est to FY18-19 Projection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8" ht="14.5" x14ac:dyDescent="0.3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3" orientation="landscape" cellComments="atEnd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B11" sqref="B11"/>
    </sheetView>
  </sheetViews>
  <sheetFormatPr defaultRowHeight="14.5" x14ac:dyDescent="0.35"/>
  <cols>
    <col min="1" max="1" width="27.1796875" style="2" customWidth="1"/>
    <col min="2" max="2" width="24.54296875" style="2" bestFit="1" customWidth="1"/>
    <col min="3" max="3" width="24.54296875" style="2" customWidth="1"/>
    <col min="4" max="7" width="15.54296875" style="2" customWidth="1"/>
    <col min="8" max="8" width="12.54296875" style="59" bestFit="1" customWidth="1"/>
    <col min="9" max="9" width="9.1796875" style="2"/>
    <col min="10" max="10" width="9.54296875" style="2" bestFit="1" customWidth="1"/>
    <col min="11" max="11" width="9.1796875" style="2"/>
    <col min="12" max="15" width="9.54296875" style="2" bestFit="1" customWidth="1"/>
    <col min="16" max="233" width="9.1796875" style="2"/>
    <col min="234" max="234" width="27.1796875" style="2" customWidth="1"/>
    <col min="235" max="235" width="24.54296875" style="2" bestFit="1" customWidth="1"/>
    <col min="236" max="246" width="15.54296875" style="2" customWidth="1"/>
    <col min="247" max="247" width="21.54296875" style="2" customWidth="1"/>
    <col min="248" max="489" width="9.1796875" style="2"/>
    <col min="490" max="490" width="27.1796875" style="2" customWidth="1"/>
    <col min="491" max="491" width="24.54296875" style="2" bestFit="1" customWidth="1"/>
    <col min="492" max="502" width="15.54296875" style="2" customWidth="1"/>
    <col min="503" max="503" width="21.54296875" style="2" customWidth="1"/>
    <col min="504" max="745" width="9.1796875" style="2"/>
    <col min="746" max="746" width="27.1796875" style="2" customWidth="1"/>
    <col min="747" max="747" width="24.54296875" style="2" bestFit="1" customWidth="1"/>
    <col min="748" max="758" width="15.54296875" style="2" customWidth="1"/>
    <col min="759" max="759" width="21.54296875" style="2" customWidth="1"/>
    <col min="760" max="1001" width="9.1796875" style="2"/>
    <col min="1002" max="1002" width="27.1796875" style="2" customWidth="1"/>
    <col min="1003" max="1003" width="24.54296875" style="2" bestFit="1" customWidth="1"/>
    <col min="1004" max="1014" width="15.54296875" style="2" customWidth="1"/>
    <col min="1015" max="1015" width="21.54296875" style="2" customWidth="1"/>
    <col min="1016" max="1257" width="9.1796875" style="2"/>
    <col min="1258" max="1258" width="27.1796875" style="2" customWidth="1"/>
    <col min="1259" max="1259" width="24.54296875" style="2" bestFit="1" customWidth="1"/>
    <col min="1260" max="1270" width="15.54296875" style="2" customWidth="1"/>
    <col min="1271" max="1271" width="21.54296875" style="2" customWidth="1"/>
    <col min="1272" max="1513" width="9.1796875" style="2"/>
    <col min="1514" max="1514" width="27.1796875" style="2" customWidth="1"/>
    <col min="1515" max="1515" width="24.54296875" style="2" bestFit="1" customWidth="1"/>
    <col min="1516" max="1526" width="15.54296875" style="2" customWidth="1"/>
    <col min="1527" max="1527" width="21.54296875" style="2" customWidth="1"/>
    <col min="1528" max="1769" width="9.1796875" style="2"/>
    <col min="1770" max="1770" width="27.1796875" style="2" customWidth="1"/>
    <col min="1771" max="1771" width="24.54296875" style="2" bestFit="1" customWidth="1"/>
    <col min="1772" max="1782" width="15.54296875" style="2" customWidth="1"/>
    <col min="1783" max="1783" width="21.54296875" style="2" customWidth="1"/>
    <col min="1784" max="2025" width="9.1796875" style="2"/>
    <col min="2026" max="2026" width="27.1796875" style="2" customWidth="1"/>
    <col min="2027" max="2027" width="24.54296875" style="2" bestFit="1" customWidth="1"/>
    <col min="2028" max="2038" width="15.54296875" style="2" customWidth="1"/>
    <col min="2039" max="2039" width="21.54296875" style="2" customWidth="1"/>
    <col min="2040" max="2281" width="9.1796875" style="2"/>
    <col min="2282" max="2282" width="27.1796875" style="2" customWidth="1"/>
    <col min="2283" max="2283" width="24.54296875" style="2" bestFit="1" customWidth="1"/>
    <col min="2284" max="2294" width="15.54296875" style="2" customWidth="1"/>
    <col min="2295" max="2295" width="21.54296875" style="2" customWidth="1"/>
    <col min="2296" max="2537" width="9.1796875" style="2"/>
    <col min="2538" max="2538" width="27.1796875" style="2" customWidth="1"/>
    <col min="2539" max="2539" width="24.54296875" style="2" bestFit="1" customWidth="1"/>
    <col min="2540" max="2550" width="15.54296875" style="2" customWidth="1"/>
    <col min="2551" max="2551" width="21.54296875" style="2" customWidth="1"/>
    <col min="2552" max="2793" width="9.1796875" style="2"/>
    <col min="2794" max="2794" width="27.1796875" style="2" customWidth="1"/>
    <col min="2795" max="2795" width="24.54296875" style="2" bestFit="1" customWidth="1"/>
    <col min="2796" max="2806" width="15.54296875" style="2" customWidth="1"/>
    <col min="2807" max="2807" width="21.54296875" style="2" customWidth="1"/>
    <col min="2808" max="3049" width="9.1796875" style="2"/>
    <col min="3050" max="3050" width="27.1796875" style="2" customWidth="1"/>
    <col min="3051" max="3051" width="24.54296875" style="2" bestFit="1" customWidth="1"/>
    <col min="3052" max="3062" width="15.54296875" style="2" customWidth="1"/>
    <col min="3063" max="3063" width="21.54296875" style="2" customWidth="1"/>
    <col min="3064" max="3305" width="9.1796875" style="2"/>
    <col min="3306" max="3306" width="27.1796875" style="2" customWidth="1"/>
    <col min="3307" max="3307" width="24.54296875" style="2" bestFit="1" customWidth="1"/>
    <col min="3308" max="3318" width="15.54296875" style="2" customWidth="1"/>
    <col min="3319" max="3319" width="21.54296875" style="2" customWidth="1"/>
    <col min="3320" max="3561" width="9.1796875" style="2"/>
    <col min="3562" max="3562" width="27.1796875" style="2" customWidth="1"/>
    <col min="3563" max="3563" width="24.54296875" style="2" bestFit="1" customWidth="1"/>
    <col min="3564" max="3574" width="15.54296875" style="2" customWidth="1"/>
    <col min="3575" max="3575" width="21.54296875" style="2" customWidth="1"/>
    <col min="3576" max="3817" width="9.1796875" style="2"/>
    <col min="3818" max="3818" width="27.1796875" style="2" customWidth="1"/>
    <col min="3819" max="3819" width="24.54296875" style="2" bestFit="1" customWidth="1"/>
    <col min="3820" max="3830" width="15.54296875" style="2" customWidth="1"/>
    <col min="3831" max="3831" width="21.54296875" style="2" customWidth="1"/>
    <col min="3832" max="4073" width="9.1796875" style="2"/>
    <col min="4074" max="4074" width="27.1796875" style="2" customWidth="1"/>
    <col min="4075" max="4075" width="24.54296875" style="2" bestFit="1" customWidth="1"/>
    <col min="4076" max="4086" width="15.54296875" style="2" customWidth="1"/>
    <col min="4087" max="4087" width="21.54296875" style="2" customWidth="1"/>
    <col min="4088" max="4329" width="9.1796875" style="2"/>
    <col min="4330" max="4330" width="27.1796875" style="2" customWidth="1"/>
    <col min="4331" max="4331" width="24.54296875" style="2" bestFit="1" customWidth="1"/>
    <col min="4332" max="4342" width="15.54296875" style="2" customWidth="1"/>
    <col min="4343" max="4343" width="21.54296875" style="2" customWidth="1"/>
    <col min="4344" max="4585" width="9.1796875" style="2"/>
    <col min="4586" max="4586" width="27.1796875" style="2" customWidth="1"/>
    <col min="4587" max="4587" width="24.54296875" style="2" bestFit="1" customWidth="1"/>
    <col min="4588" max="4598" width="15.54296875" style="2" customWidth="1"/>
    <col min="4599" max="4599" width="21.54296875" style="2" customWidth="1"/>
    <col min="4600" max="4841" width="9.1796875" style="2"/>
    <col min="4842" max="4842" width="27.1796875" style="2" customWidth="1"/>
    <col min="4843" max="4843" width="24.54296875" style="2" bestFit="1" customWidth="1"/>
    <col min="4844" max="4854" width="15.54296875" style="2" customWidth="1"/>
    <col min="4855" max="4855" width="21.54296875" style="2" customWidth="1"/>
    <col min="4856" max="5097" width="9.1796875" style="2"/>
    <col min="5098" max="5098" width="27.1796875" style="2" customWidth="1"/>
    <col min="5099" max="5099" width="24.54296875" style="2" bestFit="1" customWidth="1"/>
    <col min="5100" max="5110" width="15.54296875" style="2" customWidth="1"/>
    <col min="5111" max="5111" width="21.54296875" style="2" customWidth="1"/>
    <col min="5112" max="5353" width="9.1796875" style="2"/>
    <col min="5354" max="5354" width="27.1796875" style="2" customWidth="1"/>
    <col min="5355" max="5355" width="24.54296875" style="2" bestFit="1" customWidth="1"/>
    <col min="5356" max="5366" width="15.54296875" style="2" customWidth="1"/>
    <col min="5367" max="5367" width="21.54296875" style="2" customWidth="1"/>
    <col min="5368" max="5609" width="9.1796875" style="2"/>
    <col min="5610" max="5610" width="27.1796875" style="2" customWidth="1"/>
    <col min="5611" max="5611" width="24.54296875" style="2" bestFit="1" customWidth="1"/>
    <col min="5612" max="5622" width="15.54296875" style="2" customWidth="1"/>
    <col min="5623" max="5623" width="21.54296875" style="2" customWidth="1"/>
    <col min="5624" max="5865" width="9.1796875" style="2"/>
    <col min="5866" max="5866" width="27.1796875" style="2" customWidth="1"/>
    <col min="5867" max="5867" width="24.54296875" style="2" bestFit="1" customWidth="1"/>
    <col min="5868" max="5878" width="15.54296875" style="2" customWidth="1"/>
    <col min="5879" max="5879" width="21.54296875" style="2" customWidth="1"/>
    <col min="5880" max="6121" width="9.1796875" style="2"/>
    <col min="6122" max="6122" width="27.1796875" style="2" customWidth="1"/>
    <col min="6123" max="6123" width="24.54296875" style="2" bestFit="1" customWidth="1"/>
    <col min="6124" max="6134" width="15.54296875" style="2" customWidth="1"/>
    <col min="6135" max="6135" width="21.54296875" style="2" customWidth="1"/>
    <col min="6136" max="6377" width="9.1796875" style="2"/>
    <col min="6378" max="6378" width="27.1796875" style="2" customWidth="1"/>
    <col min="6379" max="6379" width="24.54296875" style="2" bestFit="1" customWidth="1"/>
    <col min="6380" max="6390" width="15.54296875" style="2" customWidth="1"/>
    <col min="6391" max="6391" width="21.54296875" style="2" customWidth="1"/>
    <col min="6392" max="6633" width="9.1796875" style="2"/>
    <col min="6634" max="6634" width="27.1796875" style="2" customWidth="1"/>
    <col min="6635" max="6635" width="24.54296875" style="2" bestFit="1" customWidth="1"/>
    <col min="6636" max="6646" width="15.54296875" style="2" customWidth="1"/>
    <col min="6647" max="6647" width="21.54296875" style="2" customWidth="1"/>
    <col min="6648" max="6889" width="9.1796875" style="2"/>
    <col min="6890" max="6890" width="27.1796875" style="2" customWidth="1"/>
    <col min="6891" max="6891" width="24.54296875" style="2" bestFit="1" customWidth="1"/>
    <col min="6892" max="6902" width="15.54296875" style="2" customWidth="1"/>
    <col min="6903" max="6903" width="21.54296875" style="2" customWidth="1"/>
    <col min="6904" max="7145" width="9.1796875" style="2"/>
    <col min="7146" max="7146" width="27.1796875" style="2" customWidth="1"/>
    <col min="7147" max="7147" width="24.54296875" style="2" bestFit="1" customWidth="1"/>
    <col min="7148" max="7158" width="15.54296875" style="2" customWidth="1"/>
    <col min="7159" max="7159" width="21.54296875" style="2" customWidth="1"/>
    <col min="7160" max="7401" width="9.1796875" style="2"/>
    <col min="7402" max="7402" width="27.1796875" style="2" customWidth="1"/>
    <col min="7403" max="7403" width="24.54296875" style="2" bestFit="1" customWidth="1"/>
    <col min="7404" max="7414" width="15.54296875" style="2" customWidth="1"/>
    <col min="7415" max="7415" width="21.54296875" style="2" customWidth="1"/>
    <col min="7416" max="7657" width="9.1796875" style="2"/>
    <col min="7658" max="7658" width="27.1796875" style="2" customWidth="1"/>
    <col min="7659" max="7659" width="24.54296875" style="2" bestFit="1" customWidth="1"/>
    <col min="7660" max="7670" width="15.54296875" style="2" customWidth="1"/>
    <col min="7671" max="7671" width="21.54296875" style="2" customWidth="1"/>
    <col min="7672" max="7913" width="9.1796875" style="2"/>
    <col min="7914" max="7914" width="27.1796875" style="2" customWidth="1"/>
    <col min="7915" max="7915" width="24.54296875" style="2" bestFit="1" customWidth="1"/>
    <col min="7916" max="7926" width="15.54296875" style="2" customWidth="1"/>
    <col min="7927" max="7927" width="21.54296875" style="2" customWidth="1"/>
    <col min="7928" max="8169" width="9.1796875" style="2"/>
    <col min="8170" max="8170" width="27.1796875" style="2" customWidth="1"/>
    <col min="8171" max="8171" width="24.54296875" style="2" bestFit="1" customWidth="1"/>
    <col min="8172" max="8182" width="15.54296875" style="2" customWidth="1"/>
    <col min="8183" max="8183" width="21.54296875" style="2" customWidth="1"/>
    <col min="8184" max="8425" width="9.1796875" style="2"/>
    <col min="8426" max="8426" width="27.1796875" style="2" customWidth="1"/>
    <col min="8427" max="8427" width="24.54296875" style="2" bestFit="1" customWidth="1"/>
    <col min="8428" max="8438" width="15.54296875" style="2" customWidth="1"/>
    <col min="8439" max="8439" width="21.54296875" style="2" customWidth="1"/>
    <col min="8440" max="8681" width="9.1796875" style="2"/>
    <col min="8682" max="8682" width="27.1796875" style="2" customWidth="1"/>
    <col min="8683" max="8683" width="24.54296875" style="2" bestFit="1" customWidth="1"/>
    <col min="8684" max="8694" width="15.54296875" style="2" customWidth="1"/>
    <col min="8695" max="8695" width="21.54296875" style="2" customWidth="1"/>
    <col min="8696" max="8937" width="9.1796875" style="2"/>
    <col min="8938" max="8938" width="27.1796875" style="2" customWidth="1"/>
    <col min="8939" max="8939" width="24.54296875" style="2" bestFit="1" customWidth="1"/>
    <col min="8940" max="8950" width="15.54296875" style="2" customWidth="1"/>
    <col min="8951" max="8951" width="21.54296875" style="2" customWidth="1"/>
    <col min="8952" max="9193" width="9.1796875" style="2"/>
    <col min="9194" max="9194" width="27.1796875" style="2" customWidth="1"/>
    <col min="9195" max="9195" width="24.54296875" style="2" bestFit="1" customWidth="1"/>
    <col min="9196" max="9206" width="15.54296875" style="2" customWidth="1"/>
    <col min="9207" max="9207" width="21.54296875" style="2" customWidth="1"/>
    <col min="9208" max="9449" width="9.1796875" style="2"/>
    <col min="9450" max="9450" width="27.1796875" style="2" customWidth="1"/>
    <col min="9451" max="9451" width="24.54296875" style="2" bestFit="1" customWidth="1"/>
    <col min="9452" max="9462" width="15.54296875" style="2" customWidth="1"/>
    <col min="9463" max="9463" width="21.54296875" style="2" customWidth="1"/>
    <col min="9464" max="9705" width="9.1796875" style="2"/>
    <col min="9706" max="9706" width="27.1796875" style="2" customWidth="1"/>
    <col min="9707" max="9707" width="24.54296875" style="2" bestFit="1" customWidth="1"/>
    <col min="9708" max="9718" width="15.54296875" style="2" customWidth="1"/>
    <col min="9719" max="9719" width="21.54296875" style="2" customWidth="1"/>
    <col min="9720" max="9961" width="9.1796875" style="2"/>
    <col min="9962" max="9962" width="27.1796875" style="2" customWidth="1"/>
    <col min="9963" max="9963" width="24.54296875" style="2" bestFit="1" customWidth="1"/>
    <col min="9964" max="9974" width="15.54296875" style="2" customWidth="1"/>
    <col min="9975" max="9975" width="21.54296875" style="2" customWidth="1"/>
    <col min="9976" max="10217" width="9.1796875" style="2"/>
    <col min="10218" max="10218" width="27.1796875" style="2" customWidth="1"/>
    <col min="10219" max="10219" width="24.54296875" style="2" bestFit="1" customWidth="1"/>
    <col min="10220" max="10230" width="15.54296875" style="2" customWidth="1"/>
    <col min="10231" max="10231" width="21.54296875" style="2" customWidth="1"/>
    <col min="10232" max="10473" width="9.1796875" style="2"/>
    <col min="10474" max="10474" width="27.1796875" style="2" customWidth="1"/>
    <col min="10475" max="10475" width="24.54296875" style="2" bestFit="1" customWidth="1"/>
    <col min="10476" max="10486" width="15.54296875" style="2" customWidth="1"/>
    <col min="10487" max="10487" width="21.54296875" style="2" customWidth="1"/>
    <col min="10488" max="10729" width="9.1796875" style="2"/>
    <col min="10730" max="10730" width="27.1796875" style="2" customWidth="1"/>
    <col min="10731" max="10731" width="24.54296875" style="2" bestFit="1" customWidth="1"/>
    <col min="10732" max="10742" width="15.54296875" style="2" customWidth="1"/>
    <col min="10743" max="10743" width="21.54296875" style="2" customWidth="1"/>
    <col min="10744" max="10985" width="9.1796875" style="2"/>
    <col min="10986" max="10986" width="27.1796875" style="2" customWidth="1"/>
    <col min="10987" max="10987" width="24.54296875" style="2" bestFit="1" customWidth="1"/>
    <col min="10988" max="10998" width="15.54296875" style="2" customWidth="1"/>
    <col min="10999" max="10999" width="21.54296875" style="2" customWidth="1"/>
    <col min="11000" max="11241" width="9.1796875" style="2"/>
    <col min="11242" max="11242" width="27.1796875" style="2" customWidth="1"/>
    <col min="11243" max="11243" width="24.54296875" style="2" bestFit="1" customWidth="1"/>
    <col min="11244" max="11254" width="15.54296875" style="2" customWidth="1"/>
    <col min="11255" max="11255" width="21.54296875" style="2" customWidth="1"/>
    <col min="11256" max="11497" width="9.1796875" style="2"/>
    <col min="11498" max="11498" width="27.1796875" style="2" customWidth="1"/>
    <col min="11499" max="11499" width="24.54296875" style="2" bestFit="1" customWidth="1"/>
    <col min="11500" max="11510" width="15.54296875" style="2" customWidth="1"/>
    <col min="11511" max="11511" width="21.54296875" style="2" customWidth="1"/>
    <col min="11512" max="11753" width="9.1796875" style="2"/>
    <col min="11754" max="11754" width="27.1796875" style="2" customWidth="1"/>
    <col min="11755" max="11755" width="24.54296875" style="2" bestFit="1" customWidth="1"/>
    <col min="11756" max="11766" width="15.54296875" style="2" customWidth="1"/>
    <col min="11767" max="11767" width="21.54296875" style="2" customWidth="1"/>
    <col min="11768" max="12009" width="9.1796875" style="2"/>
    <col min="12010" max="12010" width="27.1796875" style="2" customWidth="1"/>
    <col min="12011" max="12011" width="24.54296875" style="2" bestFit="1" customWidth="1"/>
    <col min="12012" max="12022" width="15.54296875" style="2" customWidth="1"/>
    <col min="12023" max="12023" width="21.54296875" style="2" customWidth="1"/>
    <col min="12024" max="12265" width="9.1796875" style="2"/>
    <col min="12266" max="12266" width="27.1796875" style="2" customWidth="1"/>
    <col min="12267" max="12267" width="24.54296875" style="2" bestFit="1" customWidth="1"/>
    <col min="12268" max="12278" width="15.54296875" style="2" customWidth="1"/>
    <col min="12279" max="12279" width="21.54296875" style="2" customWidth="1"/>
    <col min="12280" max="12521" width="9.1796875" style="2"/>
    <col min="12522" max="12522" width="27.1796875" style="2" customWidth="1"/>
    <col min="12523" max="12523" width="24.54296875" style="2" bestFit="1" customWidth="1"/>
    <col min="12524" max="12534" width="15.54296875" style="2" customWidth="1"/>
    <col min="12535" max="12535" width="21.54296875" style="2" customWidth="1"/>
    <col min="12536" max="12777" width="9.1796875" style="2"/>
    <col min="12778" max="12778" width="27.1796875" style="2" customWidth="1"/>
    <col min="12779" max="12779" width="24.54296875" style="2" bestFit="1" customWidth="1"/>
    <col min="12780" max="12790" width="15.54296875" style="2" customWidth="1"/>
    <col min="12791" max="12791" width="21.54296875" style="2" customWidth="1"/>
    <col min="12792" max="13033" width="9.1796875" style="2"/>
    <col min="13034" max="13034" width="27.1796875" style="2" customWidth="1"/>
    <col min="13035" max="13035" width="24.54296875" style="2" bestFit="1" customWidth="1"/>
    <col min="13036" max="13046" width="15.54296875" style="2" customWidth="1"/>
    <col min="13047" max="13047" width="21.54296875" style="2" customWidth="1"/>
    <col min="13048" max="13289" width="9.1796875" style="2"/>
    <col min="13290" max="13290" width="27.1796875" style="2" customWidth="1"/>
    <col min="13291" max="13291" width="24.54296875" style="2" bestFit="1" customWidth="1"/>
    <col min="13292" max="13302" width="15.54296875" style="2" customWidth="1"/>
    <col min="13303" max="13303" width="21.54296875" style="2" customWidth="1"/>
    <col min="13304" max="13545" width="9.1796875" style="2"/>
    <col min="13546" max="13546" width="27.1796875" style="2" customWidth="1"/>
    <col min="13547" max="13547" width="24.54296875" style="2" bestFit="1" customWidth="1"/>
    <col min="13548" max="13558" width="15.54296875" style="2" customWidth="1"/>
    <col min="13559" max="13559" width="21.54296875" style="2" customWidth="1"/>
    <col min="13560" max="13801" width="9.1796875" style="2"/>
    <col min="13802" max="13802" width="27.1796875" style="2" customWidth="1"/>
    <col min="13803" max="13803" width="24.54296875" style="2" bestFit="1" customWidth="1"/>
    <col min="13804" max="13814" width="15.54296875" style="2" customWidth="1"/>
    <col min="13815" max="13815" width="21.54296875" style="2" customWidth="1"/>
    <col min="13816" max="14057" width="9.1796875" style="2"/>
    <col min="14058" max="14058" width="27.1796875" style="2" customWidth="1"/>
    <col min="14059" max="14059" width="24.54296875" style="2" bestFit="1" customWidth="1"/>
    <col min="14060" max="14070" width="15.54296875" style="2" customWidth="1"/>
    <col min="14071" max="14071" width="21.54296875" style="2" customWidth="1"/>
    <col min="14072" max="14313" width="9.1796875" style="2"/>
    <col min="14314" max="14314" width="27.1796875" style="2" customWidth="1"/>
    <col min="14315" max="14315" width="24.54296875" style="2" bestFit="1" customWidth="1"/>
    <col min="14316" max="14326" width="15.54296875" style="2" customWidth="1"/>
    <col min="14327" max="14327" width="21.54296875" style="2" customWidth="1"/>
    <col min="14328" max="14569" width="9.1796875" style="2"/>
    <col min="14570" max="14570" width="27.1796875" style="2" customWidth="1"/>
    <col min="14571" max="14571" width="24.54296875" style="2" bestFit="1" customWidth="1"/>
    <col min="14572" max="14582" width="15.54296875" style="2" customWidth="1"/>
    <col min="14583" max="14583" width="21.54296875" style="2" customWidth="1"/>
    <col min="14584" max="14825" width="9.1796875" style="2"/>
    <col min="14826" max="14826" width="27.1796875" style="2" customWidth="1"/>
    <col min="14827" max="14827" width="24.54296875" style="2" bestFit="1" customWidth="1"/>
    <col min="14828" max="14838" width="15.54296875" style="2" customWidth="1"/>
    <col min="14839" max="14839" width="21.54296875" style="2" customWidth="1"/>
    <col min="14840" max="15081" width="9.1796875" style="2"/>
    <col min="15082" max="15082" width="27.1796875" style="2" customWidth="1"/>
    <col min="15083" max="15083" width="24.54296875" style="2" bestFit="1" customWidth="1"/>
    <col min="15084" max="15094" width="15.54296875" style="2" customWidth="1"/>
    <col min="15095" max="15095" width="21.54296875" style="2" customWidth="1"/>
    <col min="15096" max="15337" width="9.1796875" style="2"/>
    <col min="15338" max="15338" width="27.1796875" style="2" customWidth="1"/>
    <col min="15339" max="15339" width="24.54296875" style="2" bestFit="1" customWidth="1"/>
    <col min="15340" max="15350" width="15.54296875" style="2" customWidth="1"/>
    <col min="15351" max="15351" width="21.54296875" style="2" customWidth="1"/>
    <col min="15352" max="15593" width="9.1796875" style="2"/>
    <col min="15594" max="15594" width="27.1796875" style="2" customWidth="1"/>
    <col min="15595" max="15595" width="24.54296875" style="2" bestFit="1" customWidth="1"/>
    <col min="15596" max="15606" width="15.54296875" style="2" customWidth="1"/>
    <col min="15607" max="15607" width="21.54296875" style="2" customWidth="1"/>
    <col min="15608" max="15849" width="9.1796875" style="2"/>
    <col min="15850" max="15850" width="27.1796875" style="2" customWidth="1"/>
    <col min="15851" max="15851" width="24.54296875" style="2" bestFit="1" customWidth="1"/>
    <col min="15852" max="15862" width="15.54296875" style="2" customWidth="1"/>
    <col min="15863" max="15863" width="21.54296875" style="2" customWidth="1"/>
    <col min="15864" max="16105" width="9.1796875" style="2"/>
    <col min="16106" max="16106" width="27.1796875" style="2" customWidth="1"/>
    <col min="16107" max="16107" width="24.54296875" style="2" bestFit="1" customWidth="1"/>
    <col min="16108" max="16118" width="15.54296875" style="2" customWidth="1"/>
    <col min="16119" max="16119" width="21.54296875" style="2" customWidth="1"/>
    <col min="16120" max="16384" width="9.1796875" style="2"/>
  </cols>
  <sheetData>
    <row r="1" spans="1:7" ht="15.5" x14ac:dyDescent="0.35">
      <c r="A1" s="1" t="s">
        <v>0</v>
      </c>
    </row>
    <row r="2" spans="1:7" ht="15.5" x14ac:dyDescent="0.35">
      <c r="A2" s="3" t="s">
        <v>109</v>
      </c>
      <c r="B2"/>
      <c r="C2"/>
      <c r="D2"/>
      <c r="E2"/>
      <c r="F2"/>
      <c r="G2"/>
    </row>
    <row r="3" spans="1:7" ht="15.5" hidden="1" x14ac:dyDescent="0.35">
      <c r="A3" s="3"/>
      <c r="B3"/>
      <c r="C3"/>
      <c r="D3"/>
      <c r="E3"/>
      <c r="F3"/>
      <c r="G3" s="44"/>
    </row>
    <row r="4" spans="1:7" ht="15.5" x14ac:dyDescent="0.35">
      <c r="A4" s="3"/>
      <c r="B4"/>
      <c r="C4"/>
      <c r="D4"/>
      <c r="E4"/>
      <c r="F4"/>
      <c r="G4" s="44"/>
    </row>
    <row r="5" spans="1:7" ht="15.5" x14ac:dyDescent="0.35">
      <c r="A5" s="3" t="s">
        <v>1</v>
      </c>
      <c r="B5" s="3" t="s">
        <v>67</v>
      </c>
      <c r="C5" s="3"/>
      <c r="D5"/>
      <c r="E5"/>
      <c r="F5"/>
      <c r="G5" s="44"/>
    </row>
    <row r="6" spans="1:7" ht="15.5" hidden="1" x14ac:dyDescent="0.35">
      <c r="A6" s="3"/>
      <c r="B6" s="3"/>
      <c r="C6" s="3"/>
      <c r="D6"/>
      <c r="E6"/>
      <c r="F6"/>
      <c r="G6" s="44"/>
    </row>
    <row r="7" spans="1:7" ht="15.5" hidden="1" x14ac:dyDescent="0.35">
      <c r="A7" s="3"/>
      <c r="B7" s="3"/>
      <c r="C7" s="3"/>
      <c r="D7"/>
      <c r="E7"/>
      <c r="F7"/>
      <c r="G7" s="44"/>
    </row>
    <row r="8" spans="1:7" ht="15.5" x14ac:dyDescent="0.35">
      <c r="A8" s="3"/>
      <c r="B8" s="3"/>
      <c r="C8" s="3"/>
      <c r="D8"/>
      <c r="E8"/>
      <c r="F8"/>
      <c r="G8" s="44"/>
    </row>
    <row r="9" spans="1:7" ht="15.5" x14ac:dyDescent="0.35">
      <c r="A9" s="3"/>
      <c r="B9" s="3"/>
      <c r="C9" s="3"/>
      <c r="D9"/>
      <c r="E9"/>
      <c r="F9"/>
      <c r="G9" s="44"/>
    </row>
    <row r="10" spans="1:7" ht="44.5" x14ac:dyDescent="0.45">
      <c r="A10" s="4" t="s">
        <v>110</v>
      </c>
      <c r="B10" s="163" t="s">
        <v>4</v>
      </c>
      <c r="C10" s="163"/>
      <c r="D10" s="5" t="s">
        <v>5</v>
      </c>
      <c r="E10" s="5" t="s">
        <v>6</v>
      </c>
      <c r="F10" s="5" t="s">
        <v>7</v>
      </c>
      <c r="G10" s="40" t="s">
        <v>8</v>
      </c>
    </row>
    <row r="11" spans="1:7" x14ac:dyDescent="0.35">
      <c r="A11" t="s">
        <v>111</v>
      </c>
      <c r="B11" s="6" t="s">
        <v>82</v>
      </c>
      <c r="C11" s="6" t="s">
        <v>83</v>
      </c>
      <c r="D11" s="6" t="s">
        <v>9</v>
      </c>
      <c r="E11" s="6" t="s">
        <v>10</v>
      </c>
      <c r="F11" s="6" t="s">
        <v>11</v>
      </c>
      <c r="G11" s="41"/>
    </row>
    <row r="12" spans="1:7" x14ac:dyDescent="0.35">
      <c r="A12" t="s">
        <v>112</v>
      </c>
      <c r="B12" s="7"/>
      <c r="C12" s="7"/>
      <c r="D12" s="7"/>
      <c r="E12" s="7"/>
      <c r="F12" s="7"/>
      <c r="G12" s="40"/>
    </row>
    <row r="13" spans="1:7" ht="15.5" x14ac:dyDescent="0.35">
      <c r="A13" s="51" t="str">
        <f>'01-Total Balances'!A10</f>
        <v>2016-17 Actual</v>
      </c>
      <c r="B13" s="9">
        <f>'48-Categorized Balances'!G14</f>
        <v>-27731583</v>
      </c>
      <c r="C13" s="9">
        <f>'48-Categorized Balances'!G21</f>
        <v>-4212635</v>
      </c>
      <c r="D13" s="9">
        <f>'48-Categorized Balances'!G28</f>
        <v>239792</v>
      </c>
      <c r="E13" s="9">
        <f>'48-Categorized Balances'!G35</f>
        <v>217855</v>
      </c>
      <c r="F13" s="9">
        <f>'48-Categorized Balances'!G42</f>
        <v>1576309</v>
      </c>
      <c r="G13" s="9">
        <f>SUM(B13:F13)</f>
        <v>-29910262</v>
      </c>
    </row>
    <row r="14" spans="1:7" ht="15.5" x14ac:dyDescent="0.35">
      <c r="A14" s="8" t="str">
        <f>'01-Total Balances'!A11</f>
        <v>2017-18 Estimate</v>
      </c>
      <c r="B14" s="67">
        <f>'48-Categorized Balances'!G15</f>
        <v>0</v>
      </c>
      <c r="C14" s="9">
        <f>'48-Categorized Balances'!G22</f>
        <v>0</v>
      </c>
      <c r="D14" s="67">
        <f>'48-Categorized Balances'!G29</f>
        <v>0</v>
      </c>
      <c r="E14" s="67">
        <f>'48-Categorized Balances'!G36</f>
        <v>0</v>
      </c>
      <c r="F14" s="67">
        <f>'48-Categorized Balances'!G43</f>
        <v>0</v>
      </c>
      <c r="G14" s="9">
        <f>SUM(B14:F14)</f>
        <v>0</v>
      </c>
    </row>
    <row r="15" spans="1:7" ht="15.5" x14ac:dyDescent="0.35">
      <c r="A15" s="51" t="str">
        <f>'01-Total Balances'!A12</f>
        <v>2018-19 Projection</v>
      </c>
      <c r="B15" s="68">
        <f>'48-Categorized Balances'!G16</f>
        <v>0</v>
      </c>
      <c r="C15" s="9">
        <f>'48-Categorized Balances'!G23</f>
        <v>0</v>
      </c>
      <c r="D15" s="68">
        <f>'48-Categorized Balances'!G30</f>
        <v>0</v>
      </c>
      <c r="E15" s="68">
        <f>'48-Categorized Balances'!G37</f>
        <v>0</v>
      </c>
      <c r="F15" s="68">
        <f>'48-Categorized Balances'!G44</f>
        <v>0</v>
      </c>
      <c r="G15" s="9">
        <f>SUM(B15:F15)</f>
        <v>0</v>
      </c>
    </row>
    <row r="16" spans="1:7" x14ac:dyDescent="0.35">
      <c r="A16"/>
      <c r="B16" s="67"/>
      <c r="C16" s="67"/>
      <c r="D16" s="67"/>
      <c r="E16" s="67"/>
      <c r="F16" s="67"/>
      <c r="G16" s="68"/>
    </row>
    <row r="17" spans="6:6" x14ac:dyDescent="0.35">
      <c r="F17"/>
    </row>
  </sheetData>
  <mergeCells count="1">
    <mergeCell ref="B10:C10"/>
  </mergeCells>
  <pageMargins left="0.45" right="0.45" top="0.5" bottom="0.5" header="0.3" footer="0.3"/>
  <pageSetup scale="92" orientation="landscape" cellComments="atEnd"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="110" zoomScaleNormal="110" workbookViewId="0">
      <selection activeCell="H17" sqref="H17"/>
    </sheetView>
  </sheetViews>
  <sheetFormatPr defaultColWidth="13.453125" defaultRowHeight="13" x14ac:dyDescent="0.3"/>
  <cols>
    <col min="1" max="1" width="20" style="49" customWidth="1"/>
    <col min="2" max="4" width="13.453125" style="49" customWidth="1"/>
    <col min="5" max="5" width="13.54296875" style="49" customWidth="1"/>
    <col min="6" max="6" width="15.1796875" style="49" customWidth="1"/>
    <col min="7" max="7" width="15.453125" style="52" customWidth="1"/>
    <col min="8" max="8" width="17.453125" style="49" customWidth="1"/>
    <col min="9" max="9" width="9.1796875" style="106" customWidth="1"/>
    <col min="10" max="10" width="12.453125" style="49" customWidth="1"/>
    <col min="11" max="252" width="9.1796875" style="49" customWidth="1"/>
    <col min="253" max="253" width="5.1796875" style="49" customWidth="1"/>
    <col min="254" max="254" width="17.1796875" style="49" customWidth="1"/>
    <col min="255" max="255" width="4.453125" style="49" customWidth="1"/>
    <col min="256" max="256" width="13.453125" style="49"/>
    <col min="257" max="257" width="20" style="49" customWidth="1"/>
    <col min="258" max="260" width="13.453125" style="49" customWidth="1"/>
    <col min="261" max="261" width="13.54296875" style="49" customWidth="1"/>
    <col min="262" max="262" width="15.1796875" style="49" customWidth="1"/>
    <col min="263" max="263" width="15.453125" style="49" customWidth="1"/>
    <col min="264" max="508" width="9.1796875" style="49" customWidth="1"/>
    <col min="509" max="509" width="5.1796875" style="49" customWidth="1"/>
    <col min="510" max="510" width="17.1796875" style="49" customWidth="1"/>
    <col min="511" max="511" width="4.453125" style="49" customWidth="1"/>
    <col min="512" max="512" width="13.453125" style="49"/>
    <col min="513" max="513" width="20" style="49" customWidth="1"/>
    <col min="514" max="516" width="13.453125" style="49" customWidth="1"/>
    <col min="517" max="517" width="13.54296875" style="49" customWidth="1"/>
    <col min="518" max="518" width="15.1796875" style="49" customWidth="1"/>
    <col min="519" max="519" width="15.453125" style="49" customWidth="1"/>
    <col min="520" max="764" width="9.1796875" style="49" customWidth="1"/>
    <col min="765" max="765" width="5.1796875" style="49" customWidth="1"/>
    <col min="766" max="766" width="17.1796875" style="49" customWidth="1"/>
    <col min="767" max="767" width="4.453125" style="49" customWidth="1"/>
    <col min="768" max="768" width="13.453125" style="49"/>
    <col min="769" max="769" width="20" style="49" customWidth="1"/>
    <col min="770" max="772" width="13.453125" style="49" customWidth="1"/>
    <col min="773" max="773" width="13.54296875" style="49" customWidth="1"/>
    <col min="774" max="774" width="15.1796875" style="49" customWidth="1"/>
    <col min="775" max="775" width="15.453125" style="49" customWidth="1"/>
    <col min="776" max="1020" width="9.1796875" style="49" customWidth="1"/>
    <col min="1021" max="1021" width="5.1796875" style="49" customWidth="1"/>
    <col min="1022" max="1022" width="17.1796875" style="49" customWidth="1"/>
    <col min="1023" max="1023" width="4.453125" style="49" customWidth="1"/>
    <col min="1024" max="1024" width="13.453125" style="49"/>
    <col min="1025" max="1025" width="20" style="49" customWidth="1"/>
    <col min="1026" max="1028" width="13.453125" style="49" customWidth="1"/>
    <col min="1029" max="1029" width="13.54296875" style="49" customWidth="1"/>
    <col min="1030" max="1030" width="15.1796875" style="49" customWidth="1"/>
    <col min="1031" max="1031" width="15.453125" style="49" customWidth="1"/>
    <col min="1032" max="1276" width="9.1796875" style="49" customWidth="1"/>
    <col min="1277" max="1277" width="5.1796875" style="49" customWidth="1"/>
    <col min="1278" max="1278" width="17.1796875" style="49" customWidth="1"/>
    <col min="1279" max="1279" width="4.453125" style="49" customWidth="1"/>
    <col min="1280" max="1280" width="13.453125" style="49"/>
    <col min="1281" max="1281" width="20" style="49" customWidth="1"/>
    <col min="1282" max="1284" width="13.453125" style="49" customWidth="1"/>
    <col min="1285" max="1285" width="13.54296875" style="49" customWidth="1"/>
    <col min="1286" max="1286" width="15.1796875" style="49" customWidth="1"/>
    <col min="1287" max="1287" width="15.453125" style="49" customWidth="1"/>
    <col min="1288" max="1532" width="9.1796875" style="49" customWidth="1"/>
    <col min="1533" max="1533" width="5.1796875" style="49" customWidth="1"/>
    <col min="1534" max="1534" width="17.1796875" style="49" customWidth="1"/>
    <col min="1535" max="1535" width="4.453125" style="49" customWidth="1"/>
    <col min="1536" max="1536" width="13.453125" style="49"/>
    <col min="1537" max="1537" width="20" style="49" customWidth="1"/>
    <col min="1538" max="1540" width="13.453125" style="49" customWidth="1"/>
    <col min="1541" max="1541" width="13.54296875" style="49" customWidth="1"/>
    <col min="1542" max="1542" width="15.1796875" style="49" customWidth="1"/>
    <col min="1543" max="1543" width="15.453125" style="49" customWidth="1"/>
    <col min="1544" max="1788" width="9.1796875" style="49" customWidth="1"/>
    <col min="1789" max="1789" width="5.1796875" style="49" customWidth="1"/>
    <col min="1790" max="1790" width="17.1796875" style="49" customWidth="1"/>
    <col min="1791" max="1791" width="4.453125" style="49" customWidth="1"/>
    <col min="1792" max="1792" width="13.453125" style="49"/>
    <col min="1793" max="1793" width="20" style="49" customWidth="1"/>
    <col min="1794" max="1796" width="13.453125" style="49" customWidth="1"/>
    <col min="1797" max="1797" width="13.54296875" style="49" customWidth="1"/>
    <col min="1798" max="1798" width="15.1796875" style="49" customWidth="1"/>
    <col min="1799" max="1799" width="15.453125" style="49" customWidth="1"/>
    <col min="1800" max="2044" width="9.1796875" style="49" customWidth="1"/>
    <col min="2045" max="2045" width="5.1796875" style="49" customWidth="1"/>
    <col min="2046" max="2046" width="17.1796875" style="49" customWidth="1"/>
    <col min="2047" max="2047" width="4.453125" style="49" customWidth="1"/>
    <col min="2048" max="2048" width="13.453125" style="49"/>
    <col min="2049" max="2049" width="20" style="49" customWidth="1"/>
    <col min="2050" max="2052" width="13.453125" style="49" customWidth="1"/>
    <col min="2053" max="2053" width="13.54296875" style="49" customWidth="1"/>
    <col min="2054" max="2054" width="15.1796875" style="49" customWidth="1"/>
    <col min="2055" max="2055" width="15.453125" style="49" customWidth="1"/>
    <col min="2056" max="2300" width="9.1796875" style="49" customWidth="1"/>
    <col min="2301" max="2301" width="5.1796875" style="49" customWidth="1"/>
    <col min="2302" max="2302" width="17.1796875" style="49" customWidth="1"/>
    <col min="2303" max="2303" width="4.453125" style="49" customWidth="1"/>
    <col min="2304" max="2304" width="13.453125" style="49"/>
    <col min="2305" max="2305" width="20" style="49" customWidth="1"/>
    <col min="2306" max="2308" width="13.453125" style="49" customWidth="1"/>
    <col min="2309" max="2309" width="13.54296875" style="49" customWidth="1"/>
    <col min="2310" max="2310" width="15.1796875" style="49" customWidth="1"/>
    <col min="2311" max="2311" width="15.453125" style="49" customWidth="1"/>
    <col min="2312" max="2556" width="9.1796875" style="49" customWidth="1"/>
    <col min="2557" max="2557" width="5.1796875" style="49" customWidth="1"/>
    <col min="2558" max="2558" width="17.1796875" style="49" customWidth="1"/>
    <col min="2559" max="2559" width="4.453125" style="49" customWidth="1"/>
    <col min="2560" max="2560" width="13.453125" style="49"/>
    <col min="2561" max="2561" width="20" style="49" customWidth="1"/>
    <col min="2562" max="2564" width="13.453125" style="49" customWidth="1"/>
    <col min="2565" max="2565" width="13.54296875" style="49" customWidth="1"/>
    <col min="2566" max="2566" width="15.1796875" style="49" customWidth="1"/>
    <col min="2567" max="2567" width="15.453125" style="49" customWidth="1"/>
    <col min="2568" max="2812" width="9.1796875" style="49" customWidth="1"/>
    <col min="2813" max="2813" width="5.1796875" style="49" customWidth="1"/>
    <col min="2814" max="2814" width="17.1796875" style="49" customWidth="1"/>
    <col min="2815" max="2815" width="4.453125" style="49" customWidth="1"/>
    <col min="2816" max="2816" width="13.453125" style="49"/>
    <col min="2817" max="2817" width="20" style="49" customWidth="1"/>
    <col min="2818" max="2820" width="13.453125" style="49" customWidth="1"/>
    <col min="2821" max="2821" width="13.54296875" style="49" customWidth="1"/>
    <col min="2822" max="2822" width="15.1796875" style="49" customWidth="1"/>
    <col min="2823" max="2823" width="15.453125" style="49" customWidth="1"/>
    <col min="2824" max="3068" width="9.1796875" style="49" customWidth="1"/>
    <col min="3069" max="3069" width="5.1796875" style="49" customWidth="1"/>
    <col min="3070" max="3070" width="17.1796875" style="49" customWidth="1"/>
    <col min="3071" max="3071" width="4.453125" style="49" customWidth="1"/>
    <col min="3072" max="3072" width="13.453125" style="49"/>
    <col min="3073" max="3073" width="20" style="49" customWidth="1"/>
    <col min="3074" max="3076" width="13.453125" style="49" customWidth="1"/>
    <col min="3077" max="3077" width="13.54296875" style="49" customWidth="1"/>
    <col min="3078" max="3078" width="15.1796875" style="49" customWidth="1"/>
    <col min="3079" max="3079" width="15.453125" style="49" customWidth="1"/>
    <col min="3080" max="3324" width="9.1796875" style="49" customWidth="1"/>
    <col min="3325" max="3325" width="5.1796875" style="49" customWidth="1"/>
    <col min="3326" max="3326" width="17.1796875" style="49" customWidth="1"/>
    <col min="3327" max="3327" width="4.453125" style="49" customWidth="1"/>
    <col min="3328" max="3328" width="13.453125" style="49"/>
    <col min="3329" max="3329" width="20" style="49" customWidth="1"/>
    <col min="3330" max="3332" width="13.453125" style="49" customWidth="1"/>
    <col min="3333" max="3333" width="13.54296875" style="49" customWidth="1"/>
    <col min="3334" max="3334" width="15.1796875" style="49" customWidth="1"/>
    <col min="3335" max="3335" width="15.453125" style="49" customWidth="1"/>
    <col min="3336" max="3580" width="9.1796875" style="49" customWidth="1"/>
    <col min="3581" max="3581" width="5.1796875" style="49" customWidth="1"/>
    <col min="3582" max="3582" width="17.1796875" style="49" customWidth="1"/>
    <col min="3583" max="3583" width="4.453125" style="49" customWidth="1"/>
    <col min="3584" max="3584" width="13.453125" style="49"/>
    <col min="3585" max="3585" width="20" style="49" customWidth="1"/>
    <col min="3586" max="3588" width="13.453125" style="49" customWidth="1"/>
    <col min="3589" max="3589" width="13.54296875" style="49" customWidth="1"/>
    <col min="3590" max="3590" width="15.1796875" style="49" customWidth="1"/>
    <col min="3591" max="3591" width="15.453125" style="49" customWidth="1"/>
    <col min="3592" max="3836" width="9.1796875" style="49" customWidth="1"/>
    <col min="3837" max="3837" width="5.1796875" style="49" customWidth="1"/>
    <col min="3838" max="3838" width="17.1796875" style="49" customWidth="1"/>
    <col min="3839" max="3839" width="4.453125" style="49" customWidth="1"/>
    <col min="3840" max="3840" width="13.453125" style="49"/>
    <col min="3841" max="3841" width="20" style="49" customWidth="1"/>
    <col min="3842" max="3844" width="13.453125" style="49" customWidth="1"/>
    <col min="3845" max="3845" width="13.54296875" style="49" customWidth="1"/>
    <col min="3846" max="3846" width="15.1796875" style="49" customWidth="1"/>
    <col min="3847" max="3847" width="15.453125" style="49" customWidth="1"/>
    <col min="3848" max="4092" width="9.1796875" style="49" customWidth="1"/>
    <col min="4093" max="4093" width="5.1796875" style="49" customWidth="1"/>
    <col min="4094" max="4094" width="17.1796875" style="49" customWidth="1"/>
    <col min="4095" max="4095" width="4.453125" style="49" customWidth="1"/>
    <col min="4096" max="4096" width="13.453125" style="49"/>
    <col min="4097" max="4097" width="20" style="49" customWidth="1"/>
    <col min="4098" max="4100" width="13.453125" style="49" customWidth="1"/>
    <col min="4101" max="4101" width="13.54296875" style="49" customWidth="1"/>
    <col min="4102" max="4102" width="15.1796875" style="49" customWidth="1"/>
    <col min="4103" max="4103" width="15.453125" style="49" customWidth="1"/>
    <col min="4104" max="4348" width="9.1796875" style="49" customWidth="1"/>
    <col min="4349" max="4349" width="5.1796875" style="49" customWidth="1"/>
    <col min="4350" max="4350" width="17.1796875" style="49" customWidth="1"/>
    <col min="4351" max="4351" width="4.453125" style="49" customWidth="1"/>
    <col min="4352" max="4352" width="13.453125" style="49"/>
    <col min="4353" max="4353" width="20" style="49" customWidth="1"/>
    <col min="4354" max="4356" width="13.453125" style="49" customWidth="1"/>
    <col min="4357" max="4357" width="13.54296875" style="49" customWidth="1"/>
    <col min="4358" max="4358" width="15.1796875" style="49" customWidth="1"/>
    <col min="4359" max="4359" width="15.453125" style="49" customWidth="1"/>
    <col min="4360" max="4604" width="9.1796875" style="49" customWidth="1"/>
    <col min="4605" max="4605" width="5.1796875" style="49" customWidth="1"/>
    <col min="4606" max="4606" width="17.1796875" style="49" customWidth="1"/>
    <col min="4607" max="4607" width="4.453125" style="49" customWidth="1"/>
    <col min="4608" max="4608" width="13.453125" style="49"/>
    <col min="4609" max="4609" width="20" style="49" customWidth="1"/>
    <col min="4610" max="4612" width="13.453125" style="49" customWidth="1"/>
    <col min="4613" max="4613" width="13.54296875" style="49" customWidth="1"/>
    <col min="4614" max="4614" width="15.1796875" style="49" customWidth="1"/>
    <col min="4615" max="4615" width="15.453125" style="49" customWidth="1"/>
    <col min="4616" max="4860" width="9.1796875" style="49" customWidth="1"/>
    <col min="4861" max="4861" width="5.1796875" style="49" customWidth="1"/>
    <col min="4862" max="4862" width="17.1796875" style="49" customWidth="1"/>
    <col min="4863" max="4863" width="4.453125" style="49" customWidth="1"/>
    <col min="4864" max="4864" width="13.453125" style="49"/>
    <col min="4865" max="4865" width="20" style="49" customWidth="1"/>
    <col min="4866" max="4868" width="13.453125" style="49" customWidth="1"/>
    <col min="4869" max="4869" width="13.54296875" style="49" customWidth="1"/>
    <col min="4870" max="4870" width="15.1796875" style="49" customWidth="1"/>
    <col min="4871" max="4871" width="15.453125" style="49" customWidth="1"/>
    <col min="4872" max="5116" width="9.1796875" style="49" customWidth="1"/>
    <col min="5117" max="5117" width="5.1796875" style="49" customWidth="1"/>
    <col min="5118" max="5118" width="17.1796875" style="49" customWidth="1"/>
    <col min="5119" max="5119" width="4.453125" style="49" customWidth="1"/>
    <col min="5120" max="5120" width="13.453125" style="49"/>
    <col min="5121" max="5121" width="20" style="49" customWidth="1"/>
    <col min="5122" max="5124" width="13.453125" style="49" customWidth="1"/>
    <col min="5125" max="5125" width="13.54296875" style="49" customWidth="1"/>
    <col min="5126" max="5126" width="15.1796875" style="49" customWidth="1"/>
    <col min="5127" max="5127" width="15.453125" style="49" customWidth="1"/>
    <col min="5128" max="5372" width="9.1796875" style="49" customWidth="1"/>
    <col min="5373" max="5373" width="5.1796875" style="49" customWidth="1"/>
    <col min="5374" max="5374" width="17.1796875" style="49" customWidth="1"/>
    <col min="5375" max="5375" width="4.453125" style="49" customWidth="1"/>
    <col min="5376" max="5376" width="13.453125" style="49"/>
    <col min="5377" max="5377" width="20" style="49" customWidth="1"/>
    <col min="5378" max="5380" width="13.453125" style="49" customWidth="1"/>
    <col min="5381" max="5381" width="13.54296875" style="49" customWidth="1"/>
    <col min="5382" max="5382" width="15.1796875" style="49" customWidth="1"/>
    <col min="5383" max="5383" width="15.453125" style="49" customWidth="1"/>
    <col min="5384" max="5628" width="9.1796875" style="49" customWidth="1"/>
    <col min="5629" max="5629" width="5.1796875" style="49" customWidth="1"/>
    <col min="5630" max="5630" width="17.1796875" style="49" customWidth="1"/>
    <col min="5631" max="5631" width="4.453125" style="49" customWidth="1"/>
    <col min="5632" max="5632" width="13.453125" style="49"/>
    <col min="5633" max="5633" width="20" style="49" customWidth="1"/>
    <col min="5634" max="5636" width="13.453125" style="49" customWidth="1"/>
    <col min="5637" max="5637" width="13.54296875" style="49" customWidth="1"/>
    <col min="5638" max="5638" width="15.1796875" style="49" customWidth="1"/>
    <col min="5639" max="5639" width="15.453125" style="49" customWidth="1"/>
    <col min="5640" max="5884" width="9.1796875" style="49" customWidth="1"/>
    <col min="5885" max="5885" width="5.1796875" style="49" customWidth="1"/>
    <col min="5886" max="5886" width="17.1796875" style="49" customWidth="1"/>
    <col min="5887" max="5887" width="4.453125" style="49" customWidth="1"/>
    <col min="5888" max="5888" width="13.453125" style="49"/>
    <col min="5889" max="5889" width="20" style="49" customWidth="1"/>
    <col min="5890" max="5892" width="13.453125" style="49" customWidth="1"/>
    <col min="5893" max="5893" width="13.54296875" style="49" customWidth="1"/>
    <col min="5894" max="5894" width="15.1796875" style="49" customWidth="1"/>
    <col min="5895" max="5895" width="15.453125" style="49" customWidth="1"/>
    <col min="5896" max="6140" width="9.1796875" style="49" customWidth="1"/>
    <col min="6141" max="6141" width="5.1796875" style="49" customWidth="1"/>
    <col min="6142" max="6142" width="17.1796875" style="49" customWidth="1"/>
    <col min="6143" max="6143" width="4.453125" style="49" customWidth="1"/>
    <col min="6144" max="6144" width="13.453125" style="49"/>
    <col min="6145" max="6145" width="20" style="49" customWidth="1"/>
    <col min="6146" max="6148" width="13.453125" style="49" customWidth="1"/>
    <col min="6149" max="6149" width="13.54296875" style="49" customWidth="1"/>
    <col min="6150" max="6150" width="15.1796875" style="49" customWidth="1"/>
    <col min="6151" max="6151" width="15.453125" style="49" customWidth="1"/>
    <col min="6152" max="6396" width="9.1796875" style="49" customWidth="1"/>
    <col min="6397" max="6397" width="5.1796875" style="49" customWidth="1"/>
    <col min="6398" max="6398" width="17.1796875" style="49" customWidth="1"/>
    <col min="6399" max="6399" width="4.453125" style="49" customWidth="1"/>
    <col min="6400" max="6400" width="13.453125" style="49"/>
    <col min="6401" max="6401" width="20" style="49" customWidth="1"/>
    <col min="6402" max="6404" width="13.453125" style="49" customWidth="1"/>
    <col min="6405" max="6405" width="13.54296875" style="49" customWidth="1"/>
    <col min="6406" max="6406" width="15.1796875" style="49" customWidth="1"/>
    <col min="6407" max="6407" width="15.453125" style="49" customWidth="1"/>
    <col min="6408" max="6652" width="9.1796875" style="49" customWidth="1"/>
    <col min="6653" max="6653" width="5.1796875" style="49" customWidth="1"/>
    <col min="6654" max="6654" width="17.1796875" style="49" customWidth="1"/>
    <col min="6655" max="6655" width="4.453125" style="49" customWidth="1"/>
    <col min="6656" max="6656" width="13.453125" style="49"/>
    <col min="6657" max="6657" width="20" style="49" customWidth="1"/>
    <col min="6658" max="6660" width="13.453125" style="49" customWidth="1"/>
    <col min="6661" max="6661" width="13.54296875" style="49" customWidth="1"/>
    <col min="6662" max="6662" width="15.1796875" style="49" customWidth="1"/>
    <col min="6663" max="6663" width="15.453125" style="49" customWidth="1"/>
    <col min="6664" max="6908" width="9.1796875" style="49" customWidth="1"/>
    <col min="6909" max="6909" width="5.1796875" style="49" customWidth="1"/>
    <col min="6910" max="6910" width="17.1796875" style="49" customWidth="1"/>
    <col min="6911" max="6911" width="4.453125" style="49" customWidth="1"/>
    <col min="6912" max="6912" width="13.453125" style="49"/>
    <col min="6913" max="6913" width="20" style="49" customWidth="1"/>
    <col min="6914" max="6916" width="13.453125" style="49" customWidth="1"/>
    <col min="6917" max="6917" width="13.54296875" style="49" customWidth="1"/>
    <col min="6918" max="6918" width="15.1796875" style="49" customWidth="1"/>
    <col min="6919" max="6919" width="15.453125" style="49" customWidth="1"/>
    <col min="6920" max="7164" width="9.1796875" style="49" customWidth="1"/>
    <col min="7165" max="7165" width="5.1796875" style="49" customWidth="1"/>
    <col min="7166" max="7166" width="17.1796875" style="49" customWidth="1"/>
    <col min="7167" max="7167" width="4.453125" style="49" customWidth="1"/>
    <col min="7168" max="7168" width="13.453125" style="49"/>
    <col min="7169" max="7169" width="20" style="49" customWidth="1"/>
    <col min="7170" max="7172" width="13.453125" style="49" customWidth="1"/>
    <col min="7173" max="7173" width="13.54296875" style="49" customWidth="1"/>
    <col min="7174" max="7174" width="15.1796875" style="49" customWidth="1"/>
    <col min="7175" max="7175" width="15.453125" style="49" customWidth="1"/>
    <col min="7176" max="7420" width="9.1796875" style="49" customWidth="1"/>
    <col min="7421" max="7421" width="5.1796875" style="49" customWidth="1"/>
    <col min="7422" max="7422" width="17.1796875" style="49" customWidth="1"/>
    <col min="7423" max="7423" width="4.453125" style="49" customWidth="1"/>
    <col min="7424" max="7424" width="13.453125" style="49"/>
    <col min="7425" max="7425" width="20" style="49" customWidth="1"/>
    <col min="7426" max="7428" width="13.453125" style="49" customWidth="1"/>
    <col min="7429" max="7429" width="13.54296875" style="49" customWidth="1"/>
    <col min="7430" max="7430" width="15.1796875" style="49" customWidth="1"/>
    <col min="7431" max="7431" width="15.453125" style="49" customWidth="1"/>
    <col min="7432" max="7676" width="9.1796875" style="49" customWidth="1"/>
    <col min="7677" max="7677" width="5.1796875" style="49" customWidth="1"/>
    <col min="7678" max="7678" width="17.1796875" style="49" customWidth="1"/>
    <col min="7679" max="7679" width="4.453125" style="49" customWidth="1"/>
    <col min="7680" max="7680" width="13.453125" style="49"/>
    <col min="7681" max="7681" width="20" style="49" customWidth="1"/>
    <col min="7682" max="7684" width="13.453125" style="49" customWidth="1"/>
    <col min="7685" max="7685" width="13.54296875" style="49" customWidth="1"/>
    <col min="7686" max="7686" width="15.1796875" style="49" customWidth="1"/>
    <col min="7687" max="7687" width="15.453125" style="49" customWidth="1"/>
    <col min="7688" max="7932" width="9.1796875" style="49" customWidth="1"/>
    <col min="7933" max="7933" width="5.1796875" style="49" customWidth="1"/>
    <col min="7934" max="7934" width="17.1796875" style="49" customWidth="1"/>
    <col min="7935" max="7935" width="4.453125" style="49" customWidth="1"/>
    <col min="7936" max="7936" width="13.453125" style="49"/>
    <col min="7937" max="7937" width="20" style="49" customWidth="1"/>
    <col min="7938" max="7940" width="13.453125" style="49" customWidth="1"/>
    <col min="7941" max="7941" width="13.54296875" style="49" customWidth="1"/>
    <col min="7942" max="7942" width="15.1796875" style="49" customWidth="1"/>
    <col min="7943" max="7943" width="15.453125" style="49" customWidth="1"/>
    <col min="7944" max="8188" width="9.1796875" style="49" customWidth="1"/>
    <col min="8189" max="8189" width="5.1796875" style="49" customWidth="1"/>
    <col min="8190" max="8190" width="17.1796875" style="49" customWidth="1"/>
    <col min="8191" max="8191" width="4.453125" style="49" customWidth="1"/>
    <col min="8192" max="8192" width="13.453125" style="49"/>
    <col min="8193" max="8193" width="20" style="49" customWidth="1"/>
    <col min="8194" max="8196" width="13.453125" style="49" customWidth="1"/>
    <col min="8197" max="8197" width="13.54296875" style="49" customWidth="1"/>
    <col min="8198" max="8198" width="15.1796875" style="49" customWidth="1"/>
    <col min="8199" max="8199" width="15.453125" style="49" customWidth="1"/>
    <col min="8200" max="8444" width="9.1796875" style="49" customWidth="1"/>
    <col min="8445" max="8445" width="5.1796875" style="49" customWidth="1"/>
    <col min="8446" max="8446" width="17.1796875" style="49" customWidth="1"/>
    <col min="8447" max="8447" width="4.453125" style="49" customWidth="1"/>
    <col min="8448" max="8448" width="13.453125" style="49"/>
    <col min="8449" max="8449" width="20" style="49" customWidth="1"/>
    <col min="8450" max="8452" width="13.453125" style="49" customWidth="1"/>
    <col min="8453" max="8453" width="13.54296875" style="49" customWidth="1"/>
    <col min="8454" max="8454" width="15.1796875" style="49" customWidth="1"/>
    <col min="8455" max="8455" width="15.453125" style="49" customWidth="1"/>
    <col min="8456" max="8700" width="9.1796875" style="49" customWidth="1"/>
    <col min="8701" max="8701" width="5.1796875" style="49" customWidth="1"/>
    <col min="8702" max="8702" width="17.1796875" style="49" customWidth="1"/>
    <col min="8703" max="8703" width="4.453125" style="49" customWidth="1"/>
    <col min="8704" max="8704" width="13.453125" style="49"/>
    <col min="8705" max="8705" width="20" style="49" customWidth="1"/>
    <col min="8706" max="8708" width="13.453125" style="49" customWidth="1"/>
    <col min="8709" max="8709" width="13.54296875" style="49" customWidth="1"/>
    <col min="8710" max="8710" width="15.1796875" style="49" customWidth="1"/>
    <col min="8711" max="8711" width="15.453125" style="49" customWidth="1"/>
    <col min="8712" max="8956" width="9.1796875" style="49" customWidth="1"/>
    <col min="8957" max="8957" width="5.1796875" style="49" customWidth="1"/>
    <col min="8958" max="8958" width="17.1796875" style="49" customWidth="1"/>
    <col min="8959" max="8959" width="4.453125" style="49" customWidth="1"/>
    <col min="8960" max="8960" width="13.453125" style="49"/>
    <col min="8961" max="8961" width="20" style="49" customWidth="1"/>
    <col min="8962" max="8964" width="13.453125" style="49" customWidth="1"/>
    <col min="8965" max="8965" width="13.54296875" style="49" customWidth="1"/>
    <col min="8966" max="8966" width="15.1796875" style="49" customWidth="1"/>
    <col min="8967" max="8967" width="15.453125" style="49" customWidth="1"/>
    <col min="8968" max="9212" width="9.1796875" style="49" customWidth="1"/>
    <col min="9213" max="9213" width="5.1796875" style="49" customWidth="1"/>
    <col min="9214" max="9214" width="17.1796875" style="49" customWidth="1"/>
    <col min="9215" max="9215" width="4.453125" style="49" customWidth="1"/>
    <col min="9216" max="9216" width="13.453125" style="49"/>
    <col min="9217" max="9217" width="20" style="49" customWidth="1"/>
    <col min="9218" max="9220" width="13.453125" style="49" customWidth="1"/>
    <col min="9221" max="9221" width="13.54296875" style="49" customWidth="1"/>
    <col min="9222" max="9222" width="15.1796875" style="49" customWidth="1"/>
    <col min="9223" max="9223" width="15.453125" style="49" customWidth="1"/>
    <col min="9224" max="9468" width="9.1796875" style="49" customWidth="1"/>
    <col min="9469" max="9469" width="5.1796875" style="49" customWidth="1"/>
    <col min="9470" max="9470" width="17.1796875" style="49" customWidth="1"/>
    <col min="9471" max="9471" width="4.453125" style="49" customWidth="1"/>
    <col min="9472" max="9472" width="13.453125" style="49"/>
    <col min="9473" max="9473" width="20" style="49" customWidth="1"/>
    <col min="9474" max="9476" width="13.453125" style="49" customWidth="1"/>
    <col min="9477" max="9477" width="13.54296875" style="49" customWidth="1"/>
    <col min="9478" max="9478" width="15.1796875" style="49" customWidth="1"/>
    <col min="9479" max="9479" width="15.453125" style="49" customWidth="1"/>
    <col min="9480" max="9724" width="9.1796875" style="49" customWidth="1"/>
    <col min="9725" max="9725" width="5.1796875" style="49" customWidth="1"/>
    <col min="9726" max="9726" width="17.1796875" style="49" customWidth="1"/>
    <col min="9727" max="9727" width="4.453125" style="49" customWidth="1"/>
    <col min="9728" max="9728" width="13.453125" style="49"/>
    <col min="9729" max="9729" width="20" style="49" customWidth="1"/>
    <col min="9730" max="9732" width="13.453125" style="49" customWidth="1"/>
    <col min="9733" max="9733" width="13.54296875" style="49" customWidth="1"/>
    <col min="9734" max="9734" width="15.1796875" style="49" customWidth="1"/>
    <col min="9735" max="9735" width="15.453125" style="49" customWidth="1"/>
    <col min="9736" max="9980" width="9.1796875" style="49" customWidth="1"/>
    <col min="9981" max="9981" width="5.1796875" style="49" customWidth="1"/>
    <col min="9982" max="9982" width="17.1796875" style="49" customWidth="1"/>
    <col min="9983" max="9983" width="4.453125" style="49" customWidth="1"/>
    <col min="9984" max="9984" width="13.453125" style="49"/>
    <col min="9985" max="9985" width="20" style="49" customWidth="1"/>
    <col min="9986" max="9988" width="13.453125" style="49" customWidth="1"/>
    <col min="9989" max="9989" width="13.54296875" style="49" customWidth="1"/>
    <col min="9990" max="9990" width="15.1796875" style="49" customWidth="1"/>
    <col min="9991" max="9991" width="15.453125" style="49" customWidth="1"/>
    <col min="9992" max="10236" width="9.1796875" style="49" customWidth="1"/>
    <col min="10237" max="10237" width="5.1796875" style="49" customWidth="1"/>
    <col min="10238" max="10238" width="17.1796875" style="49" customWidth="1"/>
    <col min="10239" max="10239" width="4.453125" style="49" customWidth="1"/>
    <col min="10240" max="10240" width="13.453125" style="49"/>
    <col min="10241" max="10241" width="20" style="49" customWidth="1"/>
    <col min="10242" max="10244" width="13.453125" style="49" customWidth="1"/>
    <col min="10245" max="10245" width="13.54296875" style="49" customWidth="1"/>
    <col min="10246" max="10246" width="15.1796875" style="49" customWidth="1"/>
    <col min="10247" max="10247" width="15.453125" style="49" customWidth="1"/>
    <col min="10248" max="10492" width="9.1796875" style="49" customWidth="1"/>
    <col min="10493" max="10493" width="5.1796875" style="49" customWidth="1"/>
    <col min="10494" max="10494" width="17.1796875" style="49" customWidth="1"/>
    <col min="10495" max="10495" width="4.453125" style="49" customWidth="1"/>
    <col min="10496" max="10496" width="13.453125" style="49"/>
    <col min="10497" max="10497" width="20" style="49" customWidth="1"/>
    <col min="10498" max="10500" width="13.453125" style="49" customWidth="1"/>
    <col min="10501" max="10501" width="13.54296875" style="49" customWidth="1"/>
    <col min="10502" max="10502" width="15.1796875" style="49" customWidth="1"/>
    <col min="10503" max="10503" width="15.453125" style="49" customWidth="1"/>
    <col min="10504" max="10748" width="9.1796875" style="49" customWidth="1"/>
    <col min="10749" max="10749" width="5.1796875" style="49" customWidth="1"/>
    <col min="10750" max="10750" width="17.1796875" style="49" customWidth="1"/>
    <col min="10751" max="10751" width="4.453125" style="49" customWidth="1"/>
    <col min="10752" max="10752" width="13.453125" style="49"/>
    <col min="10753" max="10753" width="20" style="49" customWidth="1"/>
    <col min="10754" max="10756" width="13.453125" style="49" customWidth="1"/>
    <col min="10757" max="10757" width="13.54296875" style="49" customWidth="1"/>
    <col min="10758" max="10758" width="15.1796875" style="49" customWidth="1"/>
    <col min="10759" max="10759" width="15.453125" style="49" customWidth="1"/>
    <col min="10760" max="11004" width="9.1796875" style="49" customWidth="1"/>
    <col min="11005" max="11005" width="5.1796875" style="49" customWidth="1"/>
    <col min="11006" max="11006" width="17.1796875" style="49" customWidth="1"/>
    <col min="11007" max="11007" width="4.453125" style="49" customWidth="1"/>
    <col min="11008" max="11008" width="13.453125" style="49"/>
    <col min="11009" max="11009" width="20" style="49" customWidth="1"/>
    <col min="11010" max="11012" width="13.453125" style="49" customWidth="1"/>
    <col min="11013" max="11013" width="13.54296875" style="49" customWidth="1"/>
    <col min="11014" max="11014" width="15.1796875" style="49" customWidth="1"/>
    <col min="11015" max="11015" width="15.453125" style="49" customWidth="1"/>
    <col min="11016" max="11260" width="9.1796875" style="49" customWidth="1"/>
    <col min="11261" max="11261" width="5.1796875" style="49" customWidth="1"/>
    <col min="11262" max="11262" width="17.1796875" style="49" customWidth="1"/>
    <col min="11263" max="11263" width="4.453125" style="49" customWidth="1"/>
    <col min="11264" max="11264" width="13.453125" style="49"/>
    <col min="11265" max="11265" width="20" style="49" customWidth="1"/>
    <col min="11266" max="11268" width="13.453125" style="49" customWidth="1"/>
    <col min="11269" max="11269" width="13.54296875" style="49" customWidth="1"/>
    <col min="11270" max="11270" width="15.1796875" style="49" customWidth="1"/>
    <col min="11271" max="11271" width="15.453125" style="49" customWidth="1"/>
    <col min="11272" max="11516" width="9.1796875" style="49" customWidth="1"/>
    <col min="11517" max="11517" width="5.1796875" style="49" customWidth="1"/>
    <col min="11518" max="11518" width="17.1796875" style="49" customWidth="1"/>
    <col min="11519" max="11519" width="4.453125" style="49" customWidth="1"/>
    <col min="11520" max="11520" width="13.453125" style="49"/>
    <col min="11521" max="11521" width="20" style="49" customWidth="1"/>
    <col min="11522" max="11524" width="13.453125" style="49" customWidth="1"/>
    <col min="11525" max="11525" width="13.54296875" style="49" customWidth="1"/>
    <col min="11526" max="11526" width="15.1796875" style="49" customWidth="1"/>
    <col min="11527" max="11527" width="15.453125" style="49" customWidth="1"/>
    <col min="11528" max="11772" width="9.1796875" style="49" customWidth="1"/>
    <col min="11773" max="11773" width="5.1796875" style="49" customWidth="1"/>
    <col min="11774" max="11774" width="17.1796875" style="49" customWidth="1"/>
    <col min="11775" max="11775" width="4.453125" style="49" customWidth="1"/>
    <col min="11776" max="11776" width="13.453125" style="49"/>
    <col min="11777" max="11777" width="20" style="49" customWidth="1"/>
    <col min="11778" max="11780" width="13.453125" style="49" customWidth="1"/>
    <col min="11781" max="11781" width="13.54296875" style="49" customWidth="1"/>
    <col min="11782" max="11782" width="15.1796875" style="49" customWidth="1"/>
    <col min="11783" max="11783" width="15.453125" style="49" customWidth="1"/>
    <col min="11784" max="12028" width="9.1796875" style="49" customWidth="1"/>
    <col min="12029" max="12029" width="5.1796875" style="49" customWidth="1"/>
    <col min="12030" max="12030" width="17.1796875" style="49" customWidth="1"/>
    <col min="12031" max="12031" width="4.453125" style="49" customWidth="1"/>
    <col min="12032" max="12032" width="13.453125" style="49"/>
    <col min="12033" max="12033" width="20" style="49" customWidth="1"/>
    <col min="12034" max="12036" width="13.453125" style="49" customWidth="1"/>
    <col min="12037" max="12037" width="13.54296875" style="49" customWidth="1"/>
    <col min="12038" max="12038" width="15.1796875" style="49" customWidth="1"/>
    <col min="12039" max="12039" width="15.453125" style="49" customWidth="1"/>
    <col min="12040" max="12284" width="9.1796875" style="49" customWidth="1"/>
    <col min="12285" max="12285" width="5.1796875" style="49" customWidth="1"/>
    <col min="12286" max="12286" width="17.1796875" style="49" customWidth="1"/>
    <col min="12287" max="12287" width="4.453125" style="49" customWidth="1"/>
    <col min="12288" max="12288" width="13.453125" style="49"/>
    <col min="12289" max="12289" width="20" style="49" customWidth="1"/>
    <col min="12290" max="12292" width="13.453125" style="49" customWidth="1"/>
    <col min="12293" max="12293" width="13.54296875" style="49" customWidth="1"/>
    <col min="12294" max="12294" width="15.1796875" style="49" customWidth="1"/>
    <col min="12295" max="12295" width="15.453125" style="49" customWidth="1"/>
    <col min="12296" max="12540" width="9.1796875" style="49" customWidth="1"/>
    <col min="12541" max="12541" width="5.1796875" style="49" customWidth="1"/>
    <col min="12542" max="12542" width="17.1796875" style="49" customWidth="1"/>
    <col min="12543" max="12543" width="4.453125" style="49" customWidth="1"/>
    <col min="12544" max="12544" width="13.453125" style="49"/>
    <col min="12545" max="12545" width="20" style="49" customWidth="1"/>
    <col min="12546" max="12548" width="13.453125" style="49" customWidth="1"/>
    <col min="12549" max="12549" width="13.54296875" style="49" customWidth="1"/>
    <col min="12550" max="12550" width="15.1796875" style="49" customWidth="1"/>
    <col min="12551" max="12551" width="15.453125" style="49" customWidth="1"/>
    <col min="12552" max="12796" width="9.1796875" style="49" customWidth="1"/>
    <col min="12797" max="12797" width="5.1796875" style="49" customWidth="1"/>
    <col min="12798" max="12798" width="17.1796875" style="49" customWidth="1"/>
    <col min="12799" max="12799" width="4.453125" style="49" customWidth="1"/>
    <col min="12800" max="12800" width="13.453125" style="49"/>
    <col min="12801" max="12801" width="20" style="49" customWidth="1"/>
    <col min="12802" max="12804" width="13.453125" style="49" customWidth="1"/>
    <col min="12805" max="12805" width="13.54296875" style="49" customWidth="1"/>
    <col min="12806" max="12806" width="15.1796875" style="49" customWidth="1"/>
    <col min="12807" max="12807" width="15.453125" style="49" customWidth="1"/>
    <col min="12808" max="13052" width="9.1796875" style="49" customWidth="1"/>
    <col min="13053" max="13053" width="5.1796875" style="49" customWidth="1"/>
    <col min="13054" max="13054" width="17.1796875" style="49" customWidth="1"/>
    <col min="13055" max="13055" width="4.453125" style="49" customWidth="1"/>
    <col min="13056" max="13056" width="13.453125" style="49"/>
    <col min="13057" max="13057" width="20" style="49" customWidth="1"/>
    <col min="13058" max="13060" width="13.453125" style="49" customWidth="1"/>
    <col min="13061" max="13061" width="13.54296875" style="49" customWidth="1"/>
    <col min="13062" max="13062" width="15.1796875" style="49" customWidth="1"/>
    <col min="13063" max="13063" width="15.453125" style="49" customWidth="1"/>
    <col min="13064" max="13308" width="9.1796875" style="49" customWidth="1"/>
    <col min="13309" max="13309" width="5.1796875" style="49" customWidth="1"/>
    <col min="13310" max="13310" width="17.1796875" style="49" customWidth="1"/>
    <col min="13311" max="13311" width="4.453125" style="49" customWidth="1"/>
    <col min="13312" max="13312" width="13.453125" style="49"/>
    <col min="13313" max="13313" width="20" style="49" customWidth="1"/>
    <col min="13314" max="13316" width="13.453125" style="49" customWidth="1"/>
    <col min="13317" max="13317" width="13.54296875" style="49" customWidth="1"/>
    <col min="13318" max="13318" width="15.1796875" style="49" customWidth="1"/>
    <col min="13319" max="13319" width="15.453125" style="49" customWidth="1"/>
    <col min="13320" max="13564" width="9.1796875" style="49" customWidth="1"/>
    <col min="13565" max="13565" width="5.1796875" style="49" customWidth="1"/>
    <col min="13566" max="13566" width="17.1796875" style="49" customWidth="1"/>
    <col min="13567" max="13567" width="4.453125" style="49" customWidth="1"/>
    <col min="13568" max="13568" width="13.453125" style="49"/>
    <col min="13569" max="13569" width="20" style="49" customWidth="1"/>
    <col min="13570" max="13572" width="13.453125" style="49" customWidth="1"/>
    <col min="13573" max="13573" width="13.54296875" style="49" customWidth="1"/>
    <col min="13574" max="13574" width="15.1796875" style="49" customWidth="1"/>
    <col min="13575" max="13575" width="15.453125" style="49" customWidth="1"/>
    <col min="13576" max="13820" width="9.1796875" style="49" customWidth="1"/>
    <col min="13821" max="13821" width="5.1796875" style="49" customWidth="1"/>
    <col min="13822" max="13822" width="17.1796875" style="49" customWidth="1"/>
    <col min="13823" max="13823" width="4.453125" style="49" customWidth="1"/>
    <col min="13824" max="13824" width="13.453125" style="49"/>
    <col min="13825" max="13825" width="20" style="49" customWidth="1"/>
    <col min="13826" max="13828" width="13.453125" style="49" customWidth="1"/>
    <col min="13829" max="13829" width="13.54296875" style="49" customWidth="1"/>
    <col min="13830" max="13830" width="15.1796875" style="49" customWidth="1"/>
    <col min="13831" max="13831" width="15.453125" style="49" customWidth="1"/>
    <col min="13832" max="14076" width="9.1796875" style="49" customWidth="1"/>
    <col min="14077" max="14077" width="5.1796875" style="49" customWidth="1"/>
    <col min="14078" max="14078" width="17.1796875" style="49" customWidth="1"/>
    <col min="14079" max="14079" width="4.453125" style="49" customWidth="1"/>
    <col min="14080" max="14080" width="13.453125" style="49"/>
    <col min="14081" max="14081" width="20" style="49" customWidth="1"/>
    <col min="14082" max="14084" width="13.453125" style="49" customWidth="1"/>
    <col min="14085" max="14085" width="13.54296875" style="49" customWidth="1"/>
    <col min="14086" max="14086" width="15.1796875" style="49" customWidth="1"/>
    <col min="14087" max="14087" width="15.453125" style="49" customWidth="1"/>
    <col min="14088" max="14332" width="9.1796875" style="49" customWidth="1"/>
    <col min="14333" max="14333" width="5.1796875" style="49" customWidth="1"/>
    <col min="14334" max="14334" width="17.1796875" style="49" customWidth="1"/>
    <col min="14335" max="14335" width="4.453125" style="49" customWidth="1"/>
    <col min="14336" max="14336" width="13.453125" style="49"/>
    <col min="14337" max="14337" width="20" style="49" customWidth="1"/>
    <col min="14338" max="14340" width="13.453125" style="49" customWidth="1"/>
    <col min="14341" max="14341" width="13.54296875" style="49" customWidth="1"/>
    <col min="14342" max="14342" width="15.1796875" style="49" customWidth="1"/>
    <col min="14343" max="14343" width="15.453125" style="49" customWidth="1"/>
    <col min="14344" max="14588" width="9.1796875" style="49" customWidth="1"/>
    <col min="14589" max="14589" width="5.1796875" style="49" customWidth="1"/>
    <col min="14590" max="14590" width="17.1796875" style="49" customWidth="1"/>
    <col min="14591" max="14591" width="4.453125" style="49" customWidth="1"/>
    <col min="14592" max="14592" width="13.453125" style="49"/>
    <col min="14593" max="14593" width="20" style="49" customWidth="1"/>
    <col min="14594" max="14596" width="13.453125" style="49" customWidth="1"/>
    <col min="14597" max="14597" width="13.54296875" style="49" customWidth="1"/>
    <col min="14598" max="14598" width="15.1796875" style="49" customWidth="1"/>
    <col min="14599" max="14599" width="15.453125" style="49" customWidth="1"/>
    <col min="14600" max="14844" width="9.1796875" style="49" customWidth="1"/>
    <col min="14845" max="14845" width="5.1796875" style="49" customWidth="1"/>
    <col min="14846" max="14846" width="17.1796875" style="49" customWidth="1"/>
    <col min="14847" max="14847" width="4.453125" style="49" customWidth="1"/>
    <col min="14848" max="14848" width="13.453125" style="49"/>
    <col min="14849" max="14849" width="20" style="49" customWidth="1"/>
    <col min="14850" max="14852" width="13.453125" style="49" customWidth="1"/>
    <col min="14853" max="14853" width="13.54296875" style="49" customWidth="1"/>
    <col min="14854" max="14854" width="15.1796875" style="49" customWidth="1"/>
    <col min="14855" max="14855" width="15.453125" style="49" customWidth="1"/>
    <col min="14856" max="15100" width="9.1796875" style="49" customWidth="1"/>
    <col min="15101" max="15101" width="5.1796875" style="49" customWidth="1"/>
    <col min="15102" max="15102" width="17.1796875" style="49" customWidth="1"/>
    <col min="15103" max="15103" width="4.453125" style="49" customWidth="1"/>
    <col min="15104" max="15104" width="13.453125" style="49"/>
    <col min="15105" max="15105" width="20" style="49" customWidth="1"/>
    <col min="15106" max="15108" width="13.453125" style="49" customWidth="1"/>
    <col min="15109" max="15109" width="13.54296875" style="49" customWidth="1"/>
    <col min="15110" max="15110" width="15.1796875" style="49" customWidth="1"/>
    <col min="15111" max="15111" width="15.453125" style="49" customWidth="1"/>
    <col min="15112" max="15356" width="9.1796875" style="49" customWidth="1"/>
    <col min="15357" max="15357" width="5.1796875" style="49" customWidth="1"/>
    <col min="15358" max="15358" width="17.1796875" style="49" customWidth="1"/>
    <col min="15359" max="15359" width="4.453125" style="49" customWidth="1"/>
    <col min="15360" max="15360" width="13.453125" style="49"/>
    <col min="15361" max="15361" width="20" style="49" customWidth="1"/>
    <col min="15362" max="15364" width="13.453125" style="49" customWidth="1"/>
    <col min="15365" max="15365" width="13.54296875" style="49" customWidth="1"/>
    <col min="15366" max="15366" width="15.1796875" style="49" customWidth="1"/>
    <col min="15367" max="15367" width="15.453125" style="49" customWidth="1"/>
    <col min="15368" max="15612" width="9.1796875" style="49" customWidth="1"/>
    <col min="15613" max="15613" width="5.1796875" style="49" customWidth="1"/>
    <col min="15614" max="15614" width="17.1796875" style="49" customWidth="1"/>
    <col min="15615" max="15615" width="4.453125" style="49" customWidth="1"/>
    <col min="15616" max="15616" width="13.453125" style="49"/>
    <col min="15617" max="15617" width="20" style="49" customWidth="1"/>
    <col min="15618" max="15620" width="13.453125" style="49" customWidth="1"/>
    <col min="15621" max="15621" width="13.54296875" style="49" customWidth="1"/>
    <col min="15622" max="15622" width="15.1796875" style="49" customWidth="1"/>
    <col min="15623" max="15623" width="15.453125" style="49" customWidth="1"/>
    <col min="15624" max="15868" width="9.1796875" style="49" customWidth="1"/>
    <col min="15869" max="15869" width="5.1796875" style="49" customWidth="1"/>
    <col min="15870" max="15870" width="17.1796875" style="49" customWidth="1"/>
    <col min="15871" max="15871" width="4.453125" style="49" customWidth="1"/>
    <col min="15872" max="15872" width="13.453125" style="49"/>
    <col min="15873" max="15873" width="20" style="49" customWidth="1"/>
    <col min="15874" max="15876" width="13.453125" style="49" customWidth="1"/>
    <col min="15877" max="15877" width="13.54296875" style="49" customWidth="1"/>
    <col min="15878" max="15878" width="15.1796875" style="49" customWidth="1"/>
    <col min="15879" max="15879" width="15.453125" style="49" customWidth="1"/>
    <col min="15880" max="16124" width="9.1796875" style="49" customWidth="1"/>
    <col min="16125" max="16125" width="5.1796875" style="49" customWidth="1"/>
    <col min="16126" max="16126" width="17.1796875" style="49" customWidth="1"/>
    <col min="16127" max="16127" width="4.453125" style="49" customWidth="1"/>
    <col min="16128" max="16128" width="13.453125" style="49"/>
    <col min="16129" max="16129" width="20" style="49" customWidth="1"/>
    <col min="16130" max="16132" width="13.453125" style="49" customWidth="1"/>
    <col min="16133" max="16133" width="13.54296875" style="49" customWidth="1"/>
    <col min="16134" max="16134" width="15.1796875" style="49" customWidth="1"/>
    <col min="16135" max="16135" width="15.453125" style="49" customWidth="1"/>
    <col min="16136" max="16380" width="9.1796875" style="49" customWidth="1"/>
    <col min="16381" max="16381" width="5.1796875" style="49" customWidth="1"/>
    <col min="16382" max="16382" width="17.1796875" style="49" customWidth="1"/>
    <col min="16383" max="16383" width="4.453125" style="49" customWidth="1"/>
    <col min="16384" max="16384" width="13.453125" style="49"/>
  </cols>
  <sheetData>
    <row r="1" spans="1:10" ht="15.5" x14ac:dyDescent="0.35">
      <c r="A1" s="1" t="s">
        <v>12</v>
      </c>
    </row>
    <row r="2" spans="1:10" ht="15.5" x14ac:dyDescent="0.35">
      <c r="A2" s="53" t="s">
        <v>81</v>
      </c>
    </row>
    <row r="4" spans="1:10" ht="15.5" x14ac:dyDescent="0.35">
      <c r="A4" s="48" t="s">
        <v>23</v>
      </c>
      <c r="B4" s="48" t="s">
        <v>42</v>
      </c>
    </row>
    <row r="5" spans="1:10" ht="15.5" x14ac:dyDescent="0.35">
      <c r="A5" s="48" t="s">
        <v>25</v>
      </c>
      <c r="B5" s="63" t="s">
        <v>79</v>
      </c>
    </row>
    <row r="6" spans="1:10" s="54" customFormat="1" ht="29" x14ac:dyDescent="0.35">
      <c r="A6" s="35" t="s">
        <v>14</v>
      </c>
      <c r="B6" s="36" t="s">
        <v>15</v>
      </c>
      <c r="C6" s="36" t="s">
        <v>16</v>
      </c>
      <c r="D6" s="36" t="s">
        <v>17</v>
      </c>
      <c r="E6" s="36" t="s">
        <v>18</v>
      </c>
      <c r="F6" s="36" t="s">
        <v>19</v>
      </c>
      <c r="G6" s="37" t="s">
        <v>20</v>
      </c>
      <c r="H6" s="103" t="s">
        <v>107</v>
      </c>
      <c r="I6" s="164" t="s">
        <v>102</v>
      </c>
      <c r="J6" s="164"/>
    </row>
    <row r="7" spans="1:10" ht="14.5" x14ac:dyDescent="0.35">
      <c r="A7" s="55" t="s">
        <v>110</v>
      </c>
      <c r="B7" s="43">
        <f>B14+B21+B28+B35+B42</f>
        <v>0</v>
      </c>
      <c r="C7" s="150">
        <f t="shared" ref="C7:F7" si="0">C14+C21+C28+C35+C42</f>
        <v>1576309</v>
      </c>
      <c r="D7" s="150">
        <f t="shared" si="0"/>
        <v>457647</v>
      </c>
      <c r="E7" s="150">
        <f t="shared" si="0"/>
        <v>-31944218</v>
      </c>
      <c r="F7" s="150">
        <f t="shared" si="0"/>
        <v>0</v>
      </c>
      <c r="G7" s="19">
        <f>SUM(B7:F7)</f>
        <v>-29910262</v>
      </c>
      <c r="H7" s="104">
        <v>-29760736</v>
      </c>
      <c r="I7" s="108">
        <f>-(G7-H7)/G7</f>
        <v>-4.9991538021298514E-3</v>
      </c>
      <c r="J7" s="109">
        <f>G7-H7</f>
        <v>-149526</v>
      </c>
    </row>
    <row r="8" spans="1:10" ht="14.5" x14ac:dyDescent="0.35">
      <c r="A8" s="55" t="s">
        <v>111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  <c r="H8" s="11"/>
    </row>
    <row r="9" spans="1:10" ht="14.5" x14ac:dyDescent="0.35">
      <c r="A9" s="55" t="s">
        <v>112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29" x14ac:dyDescent="0.35">
      <c r="A10" s="98" t="s">
        <v>114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4.5" x14ac:dyDescent="0.35">
      <c r="A11" s="142"/>
      <c r="B11" s="57"/>
      <c r="C11" s="57"/>
      <c r="D11" s="57"/>
      <c r="E11" s="57"/>
      <c r="F11" s="57"/>
      <c r="G11" s="58"/>
    </row>
    <row r="12" spans="1:10" ht="14.5" x14ac:dyDescent="0.35">
      <c r="A12" s="142"/>
      <c r="B12" s="39"/>
      <c r="C12" s="39"/>
      <c r="D12" s="39"/>
      <c r="E12" s="39"/>
      <c r="F12" s="39"/>
      <c r="G12" s="50"/>
    </row>
    <row r="13" spans="1:10" ht="43.5" x14ac:dyDescent="0.35">
      <c r="A13" s="136" t="s">
        <v>84</v>
      </c>
      <c r="B13" s="36" t="s">
        <v>15</v>
      </c>
      <c r="C13" s="36" t="s">
        <v>16</v>
      </c>
      <c r="D13" s="36" t="s">
        <v>17</v>
      </c>
      <c r="E13" s="36" t="s">
        <v>18</v>
      </c>
      <c r="F13" s="36" t="s">
        <v>19</v>
      </c>
      <c r="G13" s="37" t="s">
        <v>20</v>
      </c>
    </row>
    <row r="14" spans="1:10" ht="14.5" x14ac:dyDescent="0.35">
      <c r="A14" s="139" t="s">
        <v>110</v>
      </c>
      <c r="B14" s="19">
        <f>0-B21</f>
        <v>0</v>
      </c>
      <c r="C14" s="140">
        <f>0-C21</f>
        <v>0</v>
      </c>
      <c r="D14" s="140">
        <f>0-D21</f>
        <v>0</v>
      </c>
      <c r="E14" s="93">
        <f>-31944218-E21</f>
        <v>-27731583</v>
      </c>
      <c r="F14" s="140">
        <f>0-F21</f>
        <v>0</v>
      </c>
      <c r="G14" s="19">
        <f>SUM(B14:F14)</f>
        <v>-27731583</v>
      </c>
    </row>
    <row r="15" spans="1:10" ht="14.5" x14ac:dyDescent="0.35">
      <c r="A15" s="139" t="s">
        <v>111</v>
      </c>
      <c r="B15" s="140">
        <v>0</v>
      </c>
      <c r="C15" s="140">
        <v>0</v>
      </c>
      <c r="D15" s="140">
        <v>0</v>
      </c>
      <c r="E15" s="152">
        <v>0</v>
      </c>
      <c r="F15" s="140">
        <v>0</v>
      </c>
      <c r="G15" s="19">
        <f>SUM(B15:F15)</f>
        <v>0</v>
      </c>
    </row>
    <row r="16" spans="1:10" ht="14.5" x14ac:dyDescent="0.35">
      <c r="A16" s="139" t="s">
        <v>112</v>
      </c>
      <c r="B16" s="140">
        <v>0</v>
      </c>
      <c r="C16" s="140">
        <v>0</v>
      </c>
      <c r="D16" s="140">
        <v>0</v>
      </c>
      <c r="E16" s="152">
        <v>0</v>
      </c>
      <c r="F16" s="140">
        <v>0</v>
      </c>
      <c r="G16" s="19">
        <f>SUM(B16:F16)</f>
        <v>0</v>
      </c>
    </row>
    <row r="17" spans="1:7" ht="29" x14ac:dyDescent="0.35">
      <c r="A17" s="98" t="s">
        <v>114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4.5" x14ac:dyDescent="0.35">
      <c r="A18" s="148"/>
      <c r="B18" s="39"/>
      <c r="C18" s="39"/>
      <c r="D18" s="39"/>
      <c r="E18" s="39"/>
      <c r="F18" s="39"/>
      <c r="G18" s="50"/>
    </row>
    <row r="19" spans="1:7" ht="14.5" x14ac:dyDescent="0.35">
      <c r="A19" s="148"/>
      <c r="B19" s="59"/>
      <c r="C19" s="59"/>
      <c r="D19" s="59"/>
      <c r="E19" s="59"/>
      <c r="F19" s="59"/>
      <c r="G19" s="60"/>
    </row>
    <row r="20" spans="1:7" ht="29" x14ac:dyDescent="0.3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28" t="s">
        <v>20</v>
      </c>
    </row>
    <row r="21" spans="1:7" ht="14.5" x14ac:dyDescent="0.35">
      <c r="A21" s="139" t="s">
        <v>110</v>
      </c>
      <c r="B21" s="140">
        <v>0</v>
      </c>
      <c r="C21" s="140">
        <v>0</v>
      </c>
      <c r="D21" s="140">
        <v>0</v>
      </c>
      <c r="E21" s="152">
        <v>-4212635</v>
      </c>
      <c r="F21" s="140">
        <v>0</v>
      </c>
      <c r="G21" s="19">
        <f>SUM(B21:F21)</f>
        <v>-4212635</v>
      </c>
    </row>
    <row r="22" spans="1:7" ht="14.5" x14ac:dyDescent="0.35">
      <c r="A22" s="139" t="s">
        <v>111</v>
      </c>
      <c r="B22" s="140">
        <v>0</v>
      </c>
      <c r="C22" s="140">
        <v>0</v>
      </c>
      <c r="D22" s="140">
        <v>0</v>
      </c>
      <c r="E22" s="152">
        <v>0</v>
      </c>
      <c r="F22" s="140">
        <v>0</v>
      </c>
      <c r="G22" s="19">
        <f>SUM(B22:F22)</f>
        <v>0</v>
      </c>
    </row>
    <row r="23" spans="1:7" ht="14.5" x14ac:dyDescent="0.35">
      <c r="A23" s="139" t="s">
        <v>112</v>
      </c>
      <c r="B23" s="140">
        <v>0</v>
      </c>
      <c r="C23" s="140">
        <v>0</v>
      </c>
      <c r="D23" s="140">
        <v>0</v>
      </c>
      <c r="E23" s="152">
        <v>0</v>
      </c>
      <c r="F23" s="140">
        <v>0</v>
      </c>
      <c r="G23" s="19">
        <f>SUM(B23:F23)</f>
        <v>0</v>
      </c>
    </row>
    <row r="24" spans="1:7" ht="29" x14ac:dyDescent="0.35">
      <c r="A24" s="98" t="s">
        <v>114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4.5" x14ac:dyDescent="0.35">
      <c r="A25" s="142"/>
      <c r="B25" s="59"/>
      <c r="C25" s="59"/>
      <c r="D25" s="59"/>
      <c r="E25" s="59"/>
      <c r="F25" s="59"/>
      <c r="G25" s="60"/>
    </row>
    <row r="26" spans="1:7" ht="14.5" x14ac:dyDescent="0.35">
      <c r="A26" s="142"/>
      <c r="B26" s="59"/>
      <c r="C26" s="59"/>
      <c r="D26" s="59"/>
      <c r="E26" s="59"/>
      <c r="F26" s="59"/>
      <c r="G26" s="60"/>
    </row>
    <row r="27" spans="1:7" ht="29" x14ac:dyDescent="0.35">
      <c r="A27" s="136" t="s">
        <v>5</v>
      </c>
      <c r="B27" s="36" t="s">
        <v>15</v>
      </c>
      <c r="C27" s="36" t="s">
        <v>16</v>
      </c>
      <c r="D27" s="36" t="s">
        <v>17</v>
      </c>
      <c r="E27" s="36" t="s">
        <v>18</v>
      </c>
      <c r="F27" s="36" t="s">
        <v>19</v>
      </c>
      <c r="G27" s="37" t="s">
        <v>20</v>
      </c>
    </row>
    <row r="28" spans="1:7" ht="14.5" x14ac:dyDescent="0.35">
      <c r="A28" s="139" t="s">
        <v>110</v>
      </c>
      <c r="B28" s="140">
        <v>0</v>
      </c>
      <c r="C28" s="140">
        <v>0</v>
      </c>
      <c r="D28" s="140">
        <v>239792</v>
      </c>
      <c r="E28" s="152">
        <v>0</v>
      </c>
      <c r="F28" s="140">
        <v>0</v>
      </c>
      <c r="G28" s="19">
        <f>SUM(B28:F28)</f>
        <v>239792</v>
      </c>
    </row>
    <row r="29" spans="1:7" ht="14.5" x14ac:dyDescent="0.35">
      <c r="A29" s="139" t="s">
        <v>111</v>
      </c>
      <c r="B29" s="140">
        <v>0</v>
      </c>
      <c r="C29" s="140">
        <v>0</v>
      </c>
      <c r="D29" s="140">
        <v>0</v>
      </c>
      <c r="E29" s="152">
        <v>0</v>
      </c>
      <c r="F29" s="140">
        <v>0</v>
      </c>
      <c r="G29" s="19">
        <f>SUM(B29:F29)</f>
        <v>0</v>
      </c>
    </row>
    <row r="30" spans="1:7" ht="14.5" x14ac:dyDescent="0.35">
      <c r="A30" s="139" t="s">
        <v>112</v>
      </c>
      <c r="B30" s="140">
        <v>0</v>
      </c>
      <c r="C30" s="140">
        <v>0</v>
      </c>
      <c r="D30" s="140">
        <v>0</v>
      </c>
      <c r="E30" s="152">
        <v>0</v>
      </c>
      <c r="F30" s="140">
        <v>0</v>
      </c>
      <c r="G30" s="19">
        <f>SUM(B30:F30)</f>
        <v>0</v>
      </c>
    </row>
    <row r="31" spans="1:7" ht="29" x14ac:dyDescent="0.35">
      <c r="A31" s="98" t="s">
        <v>114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4.5" x14ac:dyDescent="0.35">
      <c r="A32" s="142"/>
      <c r="B32" s="57"/>
      <c r="C32" s="57"/>
      <c r="D32" s="57"/>
      <c r="E32" s="57"/>
      <c r="F32" s="57"/>
      <c r="G32" s="50"/>
    </row>
    <row r="33" spans="1:7" ht="14.5" x14ac:dyDescent="0.35">
      <c r="A33" s="142"/>
      <c r="B33" s="57"/>
      <c r="C33" s="57"/>
      <c r="D33" s="57"/>
      <c r="E33" s="57"/>
      <c r="F33" s="57"/>
      <c r="G33" s="50"/>
    </row>
    <row r="34" spans="1:7" ht="29" x14ac:dyDescent="0.35">
      <c r="A34" s="136" t="s">
        <v>21</v>
      </c>
      <c r="B34" s="36" t="s">
        <v>15</v>
      </c>
      <c r="C34" s="36" t="s">
        <v>16</v>
      </c>
      <c r="D34" s="36" t="s">
        <v>17</v>
      </c>
      <c r="E34" s="36" t="s">
        <v>18</v>
      </c>
      <c r="F34" s="36" t="s">
        <v>19</v>
      </c>
      <c r="G34" s="37" t="s">
        <v>20</v>
      </c>
    </row>
    <row r="35" spans="1:7" ht="14.5" x14ac:dyDescent="0.35">
      <c r="A35" s="139" t="s">
        <v>110</v>
      </c>
      <c r="B35" s="140">
        <v>0</v>
      </c>
      <c r="C35" s="140">
        <v>0</v>
      </c>
      <c r="D35" s="140">
        <v>217855</v>
      </c>
      <c r="E35" s="152">
        <v>0</v>
      </c>
      <c r="F35" s="140">
        <v>0</v>
      </c>
      <c r="G35" s="19">
        <f>SUM(B35:F35)</f>
        <v>217855</v>
      </c>
    </row>
    <row r="36" spans="1:7" ht="14.5" x14ac:dyDescent="0.35">
      <c r="A36" s="139" t="s">
        <v>111</v>
      </c>
      <c r="B36" s="140">
        <v>0</v>
      </c>
      <c r="C36" s="140">
        <v>0</v>
      </c>
      <c r="D36" s="140">
        <v>0</v>
      </c>
      <c r="E36" s="152">
        <v>0</v>
      </c>
      <c r="F36" s="140">
        <v>0</v>
      </c>
      <c r="G36" s="19">
        <f>SUM(B36:F36)</f>
        <v>0</v>
      </c>
    </row>
    <row r="37" spans="1:7" ht="14.5" x14ac:dyDescent="0.35">
      <c r="A37" s="139" t="s">
        <v>112</v>
      </c>
      <c r="B37" s="140">
        <v>0</v>
      </c>
      <c r="C37" s="140">
        <v>0</v>
      </c>
      <c r="D37" s="140">
        <v>0</v>
      </c>
      <c r="E37" s="152">
        <v>0</v>
      </c>
      <c r="F37" s="140">
        <v>0</v>
      </c>
      <c r="G37" s="19">
        <f>SUM(B37:F37)</f>
        <v>0</v>
      </c>
    </row>
    <row r="38" spans="1:7" ht="29" x14ac:dyDescent="0.35">
      <c r="A38" s="98" t="s">
        <v>114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7" ht="14.5" x14ac:dyDescent="0.35">
      <c r="A39" s="136"/>
      <c r="B39" s="57"/>
      <c r="C39" s="57"/>
      <c r="D39" s="57"/>
      <c r="E39" s="57"/>
      <c r="F39" s="57"/>
      <c r="G39" s="58"/>
    </row>
    <row r="40" spans="1:7" ht="14.5" x14ac:dyDescent="0.35">
      <c r="A40" s="136"/>
      <c r="B40" s="57"/>
      <c r="C40" s="57"/>
      <c r="D40" s="57"/>
      <c r="E40" s="57"/>
      <c r="F40" s="57"/>
      <c r="G40" s="58"/>
    </row>
    <row r="41" spans="1:7" ht="29" x14ac:dyDescent="0.35">
      <c r="A41" s="136" t="s">
        <v>22</v>
      </c>
      <c r="B41" s="36" t="s">
        <v>15</v>
      </c>
      <c r="C41" s="36" t="s">
        <v>16</v>
      </c>
      <c r="D41" s="36" t="s">
        <v>17</v>
      </c>
      <c r="E41" s="36" t="s">
        <v>18</v>
      </c>
      <c r="F41" s="36" t="s">
        <v>19</v>
      </c>
      <c r="G41" s="37" t="s">
        <v>20</v>
      </c>
    </row>
    <row r="42" spans="1:7" ht="14.5" x14ac:dyDescent="0.35">
      <c r="A42" s="139" t="s">
        <v>110</v>
      </c>
      <c r="B42" s="140">
        <v>0</v>
      </c>
      <c r="C42" s="140">
        <v>1576309</v>
      </c>
      <c r="D42" s="140">
        <v>0</v>
      </c>
      <c r="E42" s="152">
        <v>0</v>
      </c>
      <c r="F42" s="140">
        <v>0</v>
      </c>
      <c r="G42" s="19">
        <f>SUM(B42:F42)</f>
        <v>1576309</v>
      </c>
    </row>
    <row r="43" spans="1:7" ht="14.5" x14ac:dyDescent="0.35">
      <c r="A43" s="139" t="s">
        <v>111</v>
      </c>
      <c r="B43" s="140">
        <v>0</v>
      </c>
      <c r="C43" s="140">
        <v>0</v>
      </c>
      <c r="D43" s="140">
        <v>0</v>
      </c>
      <c r="E43" s="152">
        <v>0</v>
      </c>
      <c r="F43" s="140">
        <v>0</v>
      </c>
      <c r="G43" s="19">
        <f>SUM(B43:F43)</f>
        <v>0</v>
      </c>
    </row>
    <row r="44" spans="1:7" ht="14.5" x14ac:dyDescent="0.35">
      <c r="A44" s="139" t="s">
        <v>112</v>
      </c>
      <c r="B44" s="140">
        <v>0</v>
      </c>
      <c r="C44" s="140">
        <v>0</v>
      </c>
      <c r="D44" s="140">
        <v>0</v>
      </c>
      <c r="E44" s="152">
        <v>0</v>
      </c>
      <c r="F44" s="140">
        <v>0</v>
      </c>
      <c r="G44" s="19">
        <f>SUM(B44:F44)</f>
        <v>0</v>
      </c>
    </row>
    <row r="45" spans="1:7" ht="29" x14ac:dyDescent="0.35">
      <c r="A45" s="98" t="s">
        <v>114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7" ht="14.5" x14ac:dyDescent="0.35">
      <c r="A46" s="56"/>
      <c r="B46" s="57"/>
      <c r="C46" s="57"/>
      <c r="D46" s="57"/>
      <c r="E46" s="57"/>
      <c r="F46" s="57"/>
      <c r="G46" s="50"/>
    </row>
  </sheetData>
  <mergeCells count="1">
    <mergeCell ref="I6:J6"/>
  </mergeCells>
  <pageMargins left="0.45" right="0.45" top="0.5" bottom="0.5" header="0.3" footer="0.3"/>
  <pageSetup scale="63" orientation="landscape" cellComments="atEnd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11" sqref="B11"/>
    </sheetView>
  </sheetViews>
  <sheetFormatPr defaultRowHeight="14.5" x14ac:dyDescent="0.35"/>
  <cols>
    <col min="1" max="1" width="27.1796875" style="2" customWidth="1"/>
    <col min="2" max="2" width="24.54296875" style="2" bestFit="1" customWidth="1"/>
    <col min="3" max="3" width="24.54296875" style="2" customWidth="1"/>
    <col min="4" max="7" width="15.54296875" style="2" customWidth="1"/>
    <col min="8" max="233" width="9.1796875" style="2"/>
    <col min="234" max="234" width="27.1796875" style="2" customWidth="1"/>
    <col min="235" max="235" width="24.54296875" style="2" bestFit="1" customWidth="1"/>
    <col min="236" max="246" width="15.54296875" style="2" customWidth="1"/>
    <col min="247" max="247" width="21.54296875" style="2" customWidth="1"/>
    <col min="248" max="489" width="9.1796875" style="2"/>
    <col min="490" max="490" width="27.1796875" style="2" customWidth="1"/>
    <col min="491" max="491" width="24.54296875" style="2" bestFit="1" customWidth="1"/>
    <col min="492" max="502" width="15.54296875" style="2" customWidth="1"/>
    <col min="503" max="503" width="21.54296875" style="2" customWidth="1"/>
    <col min="504" max="745" width="9.1796875" style="2"/>
    <col min="746" max="746" width="27.1796875" style="2" customWidth="1"/>
    <col min="747" max="747" width="24.54296875" style="2" bestFit="1" customWidth="1"/>
    <col min="748" max="758" width="15.54296875" style="2" customWidth="1"/>
    <col min="759" max="759" width="21.54296875" style="2" customWidth="1"/>
    <col min="760" max="1001" width="9.1796875" style="2"/>
    <col min="1002" max="1002" width="27.1796875" style="2" customWidth="1"/>
    <col min="1003" max="1003" width="24.54296875" style="2" bestFit="1" customWidth="1"/>
    <col min="1004" max="1014" width="15.54296875" style="2" customWidth="1"/>
    <col min="1015" max="1015" width="21.54296875" style="2" customWidth="1"/>
    <col min="1016" max="1257" width="9.1796875" style="2"/>
    <col min="1258" max="1258" width="27.1796875" style="2" customWidth="1"/>
    <col min="1259" max="1259" width="24.54296875" style="2" bestFit="1" customWidth="1"/>
    <col min="1260" max="1270" width="15.54296875" style="2" customWidth="1"/>
    <col min="1271" max="1271" width="21.54296875" style="2" customWidth="1"/>
    <col min="1272" max="1513" width="9.1796875" style="2"/>
    <col min="1514" max="1514" width="27.1796875" style="2" customWidth="1"/>
    <col min="1515" max="1515" width="24.54296875" style="2" bestFit="1" customWidth="1"/>
    <col min="1516" max="1526" width="15.54296875" style="2" customWidth="1"/>
    <col min="1527" max="1527" width="21.54296875" style="2" customWidth="1"/>
    <col min="1528" max="1769" width="9.1796875" style="2"/>
    <col min="1770" max="1770" width="27.1796875" style="2" customWidth="1"/>
    <col min="1771" max="1771" width="24.54296875" style="2" bestFit="1" customWidth="1"/>
    <col min="1772" max="1782" width="15.54296875" style="2" customWidth="1"/>
    <col min="1783" max="1783" width="21.54296875" style="2" customWidth="1"/>
    <col min="1784" max="2025" width="9.1796875" style="2"/>
    <col min="2026" max="2026" width="27.1796875" style="2" customWidth="1"/>
    <col min="2027" max="2027" width="24.54296875" style="2" bestFit="1" customWidth="1"/>
    <col min="2028" max="2038" width="15.54296875" style="2" customWidth="1"/>
    <col min="2039" max="2039" width="21.54296875" style="2" customWidth="1"/>
    <col min="2040" max="2281" width="9.1796875" style="2"/>
    <col min="2282" max="2282" width="27.1796875" style="2" customWidth="1"/>
    <col min="2283" max="2283" width="24.54296875" style="2" bestFit="1" customWidth="1"/>
    <col min="2284" max="2294" width="15.54296875" style="2" customWidth="1"/>
    <col min="2295" max="2295" width="21.54296875" style="2" customWidth="1"/>
    <col min="2296" max="2537" width="9.1796875" style="2"/>
    <col min="2538" max="2538" width="27.1796875" style="2" customWidth="1"/>
    <col min="2539" max="2539" width="24.54296875" style="2" bestFit="1" customWidth="1"/>
    <col min="2540" max="2550" width="15.54296875" style="2" customWidth="1"/>
    <col min="2551" max="2551" width="21.54296875" style="2" customWidth="1"/>
    <col min="2552" max="2793" width="9.1796875" style="2"/>
    <col min="2794" max="2794" width="27.1796875" style="2" customWidth="1"/>
    <col min="2795" max="2795" width="24.54296875" style="2" bestFit="1" customWidth="1"/>
    <col min="2796" max="2806" width="15.54296875" style="2" customWidth="1"/>
    <col min="2807" max="2807" width="21.54296875" style="2" customWidth="1"/>
    <col min="2808" max="3049" width="9.1796875" style="2"/>
    <col min="3050" max="3050" width="27.1796875" style="2" customWidth="1"/>
    <col min="3051" max="3051" width="24.54296875" style="2" bestFit="1" customWidth="1"/>
    <col min="3052" max="3062" width="15.54296875" style="2" customWidth="1"/>
    <col min="3063" max="3063" width="21.54296875" style="2" customWidth="1"/>
    <col min="3064" max="3305" width="9.1796875" style="2"/>
    <col min="3306" max="3306" width="27.1796875" style="2" customWidth="1"/>
    <col min="3307" max="3307" width="24.54296875" style="2" bestFit="1" customWidth="1"/>
    <col min="3308" max="3318" width="15.54296875" style="2" customWidth="1"/>
    <col min="3319" max="3319" width="21.54296875" style="2" customWidth="1"/>
    <col min="3320" max="3561" width="9.1796875" style="2"/>
    <col min="3562" max="3562" width="27.1796875" style="2" customWidth="1"/>
    <col min="3563" max="3563" width="24.54296875" style="2" bestFit="1" customWidth="1"/>
    <col min="3564" max="3574" width="15.54296875" style="2" customWidth="1"/>
    <col min="3575" max="3575" width="21.54296875" style="2" customWidth="1"/>
    <col min="3576" max="3817" width="9.1796875" style="2"/>
    <col min="3818" max="3818" width="27.1796875" style="2" customWidth="1"/>
    <col min="3819" max="3819" width="24.54296875" style="2" bestFit="1" customWidth="1"/>
    <col min="3820" max="3830" width="15.54296875" style="2" customWidth="1"/>
    <col min="3831" max="3831" width="21.54296875" style="2" customWidth="1"/>
    <col min="3832" max="4073" width="9.1796875" style="2"/>
    <col min="4074" max="4074" width="27.1796875" style="2" customWidth="1"/>
    <col min="4075" max="4075" width="24.54296875" style="2" bestFit="1" customWidth="1"/>
    <col min="4076" max="4086" width="15.54296875" style="2" customWidth="1"/>
    <col min="4087" max="4087" width="21.54296875" style="2" customWidth="1"/>
    <col min="4088" max="4329" width="9.1796875" style="2"/>
    <col min="4330" max="4330" width="27.1796875" style="2" customWidth="1"/>
    <col min="4331" max="4331" width="24.54296875" style="2" bestFit="1" customWidth="1"/>
    <col min="4332" max="4342" width="15.54296875" style="2" customWidth="1"/>
    <col min="4343" max="4343" width="21.54296875" style="2" customWidth="1"/>
    <col min="4344" max="4585" width="9.1796875" style="2"/>
    <col min="4586" max="4586" width="27.1796875" style="2" customWidth="1"/>
    <col min="4587" max="4587" width="24.54296875" style="2" bestFit="1" customWidth="1"/>
    <col min="4588" max="4598" width="15.54296875" style="2" customWidth="1"/>
    <col min="4599" max="4599" width="21.54296875" style="2" customWidth="1"/>
    <col min="4600" max="4841" width="9.1796875" style="2"/>
    <col min="4842" max="4842" width="27.1796875" style="2" customWidth="1"/>
    <col min="4843" max="4843" width="24.54296875" style="2" bestFit="1" customWidth="1"/>
    <col min="4844" max="4854" width="15.54296875" style="2" customWidth="1"/>
    <col min="4855" max="4855" width="21.54296875" style="2" customWidth="1"/>
    <col min="4856" max="5097" width="9.1796875" style="2"/>
    <col min="5098" max="5098" width="27.1796875" style="2" customWidth="1"/>
    <col min="5099" max="5099" width="24.54296875" style="2" bestFit="1" customWidth="1"/>
    <col min="5100" max="5110" width="15.54296875" style="2" customWidth="1"/>
    <col min="5111" max="5111" width="21.54296875" style="2" customWidth="1"/>
    <col min="5112" max="5353" width="9.1796875" style="2"/>
    <col min="5354" max="5354" width="27.1796875" style="2" customWidth="1"/>
    <col min="5355" max="5355" width="24.54296875" style="2" bestFit="1" customWidth="1"/>
    <col min="5356" max="5366" width="15.54296875" style="2" customWidth="1"/>
    <col min="5367" max="5367" width="21.54296875" style="2" customWidth="1"/>
    <col min="5368" max="5609" width="9.1796875" style="2"/>
    <col min="5610" max="5610" width="27.1796875" style="2" customWidth="1"/>
    <col min="5611" max="5611" width="24.54296875" style="2" bestFit="1" customWidth="1"/>
    <col min="5612" max="5622" width="15.54296875" style="2" customWidth="1"/>
    <col min="5623" max="5623" width="21.54296875" style="2" customWidth="1"/>
    <col min="5624" max="5865" width="9.1796875" style="2"/>
    <col min="5866" max="5866" width="27.1796875" style="2" customWidth="1"/>
    <col min="5867" max="5867" width="24.54296875" style="2" bestFit="1" customWidth="1"/>
    <col min="5868" max="5878" width="15.54296875" style="2" customWidth="1"/>
    <col min="5879" max="5879" width="21.54296875" style="2" customWidth="1"/>
    <col min="5880" max="6121" width="9.1796875" style="2"/>
    <col min="6122" max="6122" width="27.1796875" style="2" customWidth="1"/>
    <col min="6123" max="6123" width="24.54296875" style="2" bestFit="1" customWidth="1"/>
    <col min="6124" max="6134" width="15.54296875" style="2" customWidth="1"/>
    <col min="6135" max="6135" width="21.54296875" style="2" customWidth="1"/>
    <col min="6136" max="6377" width="9.1796875" style="2"/>
    <col min="6378" max="6378" width="27.1796875" style="2" customWidth="1"/>
    <col min="6379" max="6379" width="24.54296875" style="2" bestFit="1" customWidth="1"/>
    <col min="6380" max="6390" width="15.54296875" style="2" customWidth="1"/>
    <col min="6391" max="6391" width="21.54296875" style="2" customWidth="1"/>
    <col min="6392" max="6633" width="9.1796875" style="2"/>
    <col min="6634" max="6634" width="27.1796875" style="2" customWidth="1"/>
    <col min="6635" max="6635" width="24.54296875" style="2" bestFit="1" customWidth="1"/>
    <col min="6636" max="6646" width="15.54296875" style="2" customWidth="1"/>
    <col min="6647" max="6647" width="21.54296875" style="2" customWidth="1"/>
    <col min="6648" max="6889" width="9.1796875" style="2"/>
    <col min="6890" max="6890" width="27.1796875" style="2" customWidth="1"/>
    <col min="6891" max="6891" width="24.54296875" style="2" bestFit="1" customWidth="1"/>
    <col min="6892" max="6902" width="15.54296875" style="2" customWidth="1"/>
    <col min="6903" max="6903" width="21.54296875" style="2" customWidth="1"/>
    <col min="6904" max="7145" width="9.1796875" style="2"/>
    <col min="7146" max="7146" width="27.1796875" style="2" customWidth="1"/>
    <col min="7147" max="7147" width="24.54296875" style="2" bestFit="1" customWidth="1"/>
    <col min="7148" max="7158" width="15.54296875" style="2" customWidth="1"/>
    <col min="7159" max="7159" width="21.54296875" style="2" customWidth="1"/>
    <col min="7160" max="7401" width="9.1796875" style="2"/>
    <col min="7402" max="7402" width="27.1796875" style="2" customWidth="1"/>
    <col min="7403" max="7403" width="24.54296875" style="2" bestFit="1" customWidth="1"/>
    <col min="7404" max="7414" width="15.54296875" style="2" customWidth="1"/>
    <col min="7415" max="7415" width="21.54296875" style="2" customWidth="1"/>
    <col min="7416" max="7657" width="9.1796875" style="2"/>
    <col min="7658" max="7658" width="27.1796875" style="2" customWidth="1"/>
    <col min="7659" max="7659" width="24.54296875" style="2" bestFit="1" customWidth="1"/>
    <col min="7660" max="7670" width="15.54296875" style="2" customWidth="1"/>
    <col min="7671" max="7671" width="21.54296875" style="2" customWidth="1"/>
    <col min="7672" max="7913" width="9.1796875" style="2"/>
    <col min="7914" max="7914" width="27.1796875" style="2" customWidth="1"/>
    <col min="7915" max="7915" width="24.54296875" style="2" bestFit="1" customWidth="1"/>
    <col min="7916" max="7926" width="15.54296875" style="2" customWidth="1"/>
    <col min="7927" max="7927" width="21.54296875" style="2" customWidth="1"/>
    <col min="7928" max="8169" width="9.1796875" style="2"/>
    <col min="8170" max="8170" width="27.1796875" style="2" customWidth="1"/>
    <col min="8171" max="8171" width="24.54296875" style="2" bestFit="1" customWidth="1"/>
    <col min="8172" max="8182" width="15.54296875" style="2" customWidth="1"/>
    <col min="8183" max="8183" width="21.54296875" style="2" customWidth="1"/>
    <col min="8184" max="8425" width="9.1796875" style="2"/>
    <col min="8426" max="8426" width="27.1796875" style="2" customWidth="1"/>
    <col min="8427" max="8427" width="24.54296875" style="2" bestFit="1" customWidth="1"/>
    <col min="8428" max="8438" width="15.54296875" style="2" customWidth="1"/>
    <col min="8439" max="8439" width="21.54296875" style="2" customWidth="1"/>
    <col min="8440" max="8681" width="9.1796875" style="2"/>
    <col min="8682" max="8682" width="27.1796875" style="2" customWidth="1"/>
    <col min="8683" max="8683" width="24.54296875" style="2" bestFit="1" customWidth="1"/>
    <col min="8684" max="8694" width="15.54296875" style="2" customWidth="1"/>
    <col min="8695" max="8695" width="21.54296875" style="2" customWidth="1"/>
    <col min="8696" max="8937" width="9.1796875" style="2"/>
    <col min="8938" max="8938" width="27.1796875" style="2" customWidth="1"/>
    <col min="8939" max="8939" width="24.54296875" style="2" bestFit="1" customWidth="1"/>
    <col min="8940" max="8950" width="15.54296875" style="2" customWidth="1"/>
    <col min="8951" max="8951" width="21.54296875" style="2" customWidth="1"/>
    <col min="8952" max="9193" width="9.1796875" style="2"/>
    <col min="9194" max="9194" width="27.1796875" style="2" customWidth="1"/>
    <col min="9195" max="9195" width="24.54296875" style="2" bestFit="1" customWidth="1"/>
    <col min="9196" max="9206" width="15.54296875" style="2" customWidth="1"/>
    <col min="9207" max="9207" width="21.54296875" style="2" customWidth="1"/>
    <col min="9208" max="9449" width="9.1796875" style="2"/>
    <col min="9450" max="9450" width="27.1796875" style="2" customWidth="1"/>
    <col min="9451" max="9451" width="24.54296875" style="2" bestFit="1" customWidth="1"/>
    <col min="9452" max="9462" width="15.54296875" style="2" customWidth="1"/>
    <col min="9463" max="9463" width="21.54296875" style="2" customWidth="1"/>
    <col min="9464" max="9705" width="9.1796875" style="2"/>
    <col min="9706" max="9706" width="27.1796875" style="2" customWidth="1"/>
    <col min="9707" max="9707" width="24.54296875" style="2" bestFit="1" customWidth="1"/>
    <col min="9708" max="9718" width="15.54296875" style="2" customWidth="1"/>
    <col min="9719" max="9719" width="21.54296875" style="2" customWidth="1"/>
    <col min="9720" max="9961" width="9.1796875" style="2"/>
    <col min="9962" max="9962" width="27.1796875" style="2" customWidth="1"/>
    <col min="9963" max="9963" width="24.54296875" style="2" bestFit="1" customWidth="1"/>
    <col min="9964" max="9974" width="15.54296875" style="2" customWidth="1"/>
    <col min="9975" max="9975" width="21.54296875" style="2" customWidth="1"/>
    <col min="9976" max="10217" width="9.1796875" style="2"/>
    <col min="10218" max="10218" width="27.1796875" style="2" customWidth="1"/>
    <col min="10219" max="10219" width="24.54296875" style="2" bestFit="1" customWidth="1"/>
    <col min="10220" max="10230" width="15.54296875" style="2" customWidth="1"/>
    <col min="10231" max="10231" width="21.54296875" style="2" customWidth="1"/>
    <col min="10232" max="10473" width="9.1796875" style="2"/>
    <col min="10474" max="10474" width="27.1796875" style="2" customWidth="1"/>
    <col min="10475" max="10475" width="24.54296875" style="2" bestFit="1" customWidth="1"/>
    <col min="10476" max="10486" width="15.54296875" style="2" customWidth="1"/>
    <col min="10487" max="10487" width="21.54296875" style="2" customWidth="1"/>
    <col min="10488" max="10729" width="9.1796875" style="2"/>
    <col min="10730" max="10730" width="27.1796875" style="2" customWidth="1"/>
    <col min="10731" max="10731" width="24.54296875" style="2" bestFit="1" customWidth="1"/>
    <col min="10732" max="10742" width="15.54296875" style="2" customWidth="1"/>
    <col min="10743" max="10743" width="21.54296875" style="2" customWidth="1"/>
    <col min="10744" max="10985" width="9.1796875" style="2"/>
    <col min="10986" max="10986" width="27.1796875" style="2" customWidth="1"/>
    <col min="10987" max="10987" width="24.54296875" style="2" bestFit="1" customWidth="1"/>
    <col min="10988" max="10998" width="15.54296875" style="2" customWidth="1"/>
    <col min="10999" max="10999" width="21.54296875" style="2" customWidth="1"/>
    <col min="11000" max="11241" width="9.1796875" style="2"/>
    <col min="11242" max="11242" width="27.1796875" style="2" customWidth="1"/>
    <col min="11243" max="11243" width="24.54296875" style="2" bestFit="1" customWidth="1"/>
    <col min="11244" max="11254" width="15.54296875" style="2" customWidth="1"/>
    <col min="11255" max="11255" width="21.54296875" style="2" customWidth="1"/>
    <col min="11256" max="11497" width="9.1796875" style="2"/>
    <col min="11498" max="11498" width="27.1796875" style="2" customWidth="1"/>
    <col min="11499" max="11499" width="24.54296875" style="2" bestFit="1" customWidth="1"/>
    <col min="11500" max="11510" width="15.54296875" style="2" customWidth="1"/>
    <col min="11511" max="11511" width="21.54296875" style="2" customWidth="1"/>
    <col min="11512" max="11753" width="9.1796875" style="2"/>
    <col min="11754" max="11754" width="27.1796875" style="2" customWidth="1"/>
    <col min="11755" max="11755" width="24.54296875" style="2" bestFit="1" customWidth="1"/>
    <col min="11756" max="11766" width="15.54296875" style="2" customWidth="1"/>
    <col min="11767" max="11767" width="21.54296875" style="2" customWidth="1"/>
    <col min="11768" max="12009" width="9.1796875" style="2"/>
    <col min="12010" max="12010" width="27.1796875" style="2" customWidth="1"/>
    <col min="12011" max="12011" width="24.54296875" style="2" bestFit="1" customWidth="1"/>
    <col min="12012" max="12022" width="15.54296875" style="2" customWidth="1"/>
    <col min="12023" max="12023" width="21.54296875" style="2" customWidth="1"/>
    <col min="12024" max="12265" width="9.1796875" style="2"/>
    <col min="12266" max="12266" width="27.1796875" style="2" customWidth="1"/>
    <col min="12267" max="12267" width="24.54296875" style="2" bestFit="1" customWidth="1"/>
    <col min="12268" max="12278" width="15.54296875" style="2" customWidth="1"/>
    <col min="12279" max="12279" width="21.54296875" style="2" customWidth="1"/>
    <col min="12280" max="12521" width="9.1796875" style="2"/>
    <col min="12522" max="12522" width="27.1796875" style="2" customWidth="1"/>
    <col min="12523" max="12523" width="24.54296875" style="2" bestFit="1" customWidth="1"/>
    <col min="12524" max="12534" width="15.54296875" style="2" customWidth="1"/>
    <col min="12535" max="12535" width="21.54296875" style="2" customWidth="1"/>
    <col min="12536" max="12777" width="9.1796875" style="2"/>
    <col min="12778" max="12778" width="27.1796875" style="2" customWidth="1"/>
    <col min="12779" max="12779" width="24.54296875" style="2" bestFit="1" customWidth="1"/>
    <col min="12780" max="12790" width="15.54296875" style="2" customWidth="1"/>
    <col min="12791" max="12791" width="21.54296875" style="2" customWidth="1"/>
    <col min="12792" max="13033" width="9.1796875" style="2"/>
    <col min="13034" max="13034" width="27.1796875" style="2" customWidth="1"/>
    <col min="13035" max="13035" width="24.54296875" style="2" bestFit="1" customWidth="1"/>
    <col min="13036" max="13046" width="15.54296875" style="2" customWidth="1"/>
    <col min="13047" max="13047" width="21.54296875" style="2" customWidth="1"/>
    <col min="13048" max="13289" width="9.1796875" style="2"/>
    <col min="13290" max="13290" width="27.1796875" style="2" customWidth="1"/>
    <col min="13291" max="13291" width="24.54296875" style="2" bestFit="1" customWidth="1"/>
    <col min="13292" max="13302" width="15.54296875" style="2" customWidth="1"/>
    <col min="13303" max="13303" width="21.54296875" style="2" customWidth="1"/>
    <col min="13304" max="13545" width="9.1796875" style="2"/>
    <col min="13546" max="13546" width="27.1796875" style="2" customWidth="1"/>
    <col min="13547" max="13547" width="24.54296875" style="2" bestFit="1" customWidth="1"/>
    <col min="13548" max="13558" width="15.54296875" style="2" customWidth="1"/>
    <col min="13559" max="13559" width="21.54296875" style="2" customWidth="1"/>
    <col min="13560" max="13801" width="9.1796875" style="2"/>
    <col min="13802" max="13802" width="27.1796875" style="2" customWidth="1"/>
    <col min="13803" max="13803" width="24.54296875" style="2" bestFit="1" customWidth="1"/>
    <col min="13804" max="13814" width="15.54296875" style="2" customWidth="1"/>
    <col min="13815" max="13815" width="21.54296875" style="2" customWidth="1"/>
    <col min="13816" max="14057" width="9.1796875" style="2"/>
    <col min="14058" max="14058" width="27.1796875" style="2" customWidth="1"/>
    <col min="14059" max="14059" width="24.54296875" style="2" bestFit="1" customWidth="1"/>
    <col min="14060" max="14070" width="15.54296875" style="2" customWidth="1"/>
    <col min="14071" max="14071" width="21.54296875" style="2" customWidth="1"/>
    <col min="14072" max="14313" width="9.1796875" style="2"/>
    <col min="14314" max="14314" width="27.1796875" style="2" customWidth="1"/>
    <col min="14315" max="14315" width="24.54296875" style="2" bestFit="1" customWidth="1"/>
    <col min="14316" max="14326" width="15.54296875" style="2" customWidth="1"/>
    <col min="14327" max="14327" width="21.54296875" style="2" customWidth="1"/>
    <col min="14328" max="14569" width="9.1796875" style="2"/>
    <col min="14570" max="14570" width="27.1796875" style="2" customWidth="1"/>
    <col min="14571" max="14571" width="24.54296875" style="2" bestFit="1" customWidth="1"/>
    <col min="14572" max="14582" width="15.54296875" style="2" customWidth="1"/>
    <col min="14583" max="14583" width="21.54296875" style="2" customWidth="1"/>
    <col min="14584" max="14825" width="9.1796875" style="2"/>
    <col min="14826" max="14826" width="27.1796875" style="2" customWidth="1"/>
    <col min="14827" max="14827" width="24.54296875" style="2" bestFit="1" customWidth="1"/>
    <col min="14828" max="14838" width="15.54296875" style="2" customWidth="1"/>
    <col min="14839" max="14839" width="21.54296875" style="2" customWidth="1"/>
    <col min="14840" max="15081" width="9.1796875" style="2"/>
    <col min="15082" max="15082" width="27.1796875" style="2" customWidth="1"/>
    <col min="15083" max="15083" width="24.54296875" style="2" bestFit="1" customWidth="1"/>
    <col min="15084" max="15094" width="15.54296875" style="2" customWidth="1"/>
    <col min="15095" max="15095" width="21.54296875" style="2" customWidth="1"/>
    <col min="15096" max="15337" width="9.1796875" style="2"/>
    <col min="15338" max="15338" width="27.1796875" style="2" customWidth="1"/>
    <col min="15339" max="15339" width="24.54296875" style="2" bestFit="1" customWidth="1"/>
    <col min="15340" max="15350" width="15.54296875" style="2" customWidth="1"/>
    <col min="15351" max="15351" width="21.54296875" style="2" customWidth="1"/>
    <col min="15352" max="15593" width="9.1796875" style="2"/>
    <col min="15594" max="15594" width="27.1796875" style="2" customWidth="1"/>
    <col min="15595" max="15595" width="24.54296875" style="2" bestFit="1" customWidth="1"/>
    <col min="15596" max="15606" width="15.54296875" style="2" customWidth="1"/>
    <col min="15607" max="15607" width="21.54296875" style="2" customWidth="1"/>
    <col min="15608" max="15849" width="9.1796875" style="2"/>
    <col min="15850" max="15850" width="27.1796875" style="2" customWidth="1"/>
    <col min="15851" max="15851" width="24.54296875" style="2" bestFit="1" customWidth="1"/>
    <col min="15852" max="15862" width="15.54296875" style="2" customWidth="1"/>
    <col min="15863" max="15863" width="21.54296875" style="2" customWidth="1"/>
    <col min="15864" max="16105" width="9.1796875" style="2"/>
    <col min="16106" max="16106" width="27.1796875" style="2" customWidth="1"/>
    <col min="16107" max="16107" width="24.54296875" style="2" bestFit="1" customWidth="1"/>
    <col min="16108" max="16118" width="15.54296875" style="2" customWidth="1"/>
    <col min="16119" max="16119" width="21.54296875" style="2" customWidth="1"/>
    <col min="16120" max="16384" width="9.1796875" style="2"/>
  </cols>
  <sheetData>
    <row r="1" spans="1:8" ht="15.5" x14ac:dyDescent="0.35">
      <c r="A1" s="1" t="s">
        <v>0</v>
      </c>
    </row>
    <row r="2" spans="1:8" ht="15.5" x14ac:dyDescent="0.35">
      <c r="A2" s="3" t="s">
        <v>109</v>
      </c>
      <c r="B2"/>
      <c r="C2"/>
      <c r="D2"/>
      <c r="E2"/>
      <c r="F2"/>
      <c r="G2"/>
    </row>
    <row r="3" spans="1:8" ht="15.5" x14ac:dyDescent="0.35">
      <c r="A3" s="3"/>
      <c r="B3"/>
      <c r="C3"/>
      <c r="D3"/>
      <c r="E3"/>
      <c r="F3"/>
      <c r="G3" s="44"/>
    </row>
    <row r="4" spans="1:8" ht="15.5" x14ac:dyDescent="0.35">
      <c r="A4" s="3" t="s">
        <v>1</v>
      </c>
      <c r="B4" s="3" t="s">
        <v>43</v>
      </c>
      <c r="C4" s="3"/>
      <c r="D4"/>
      <c r="E4"/>
      <c r="F4"/>
      <c r="G4" s="44"/>
    </row>
    <row r="5" spans="1:8" ht="15.5" x14ac:dyDescent="0.35">
      <c r="A5" s="3"/>
      <c r="B5" s="3"/>
      <c r="C5" s="3"/>
      <c r="D5"/>
      <c r="E5"/>
      <c r="F5"/>
      <c r="G5" s="44"/>
    </row>
    <row r="6" spans="1:8" ht="15.5" x14ac:dyDescent="0.35">
      <c r="A6" s="3"/>
      <c r="B6" s="3"/>
      <c r="C6" s="3"/>
      <c r="D6"/>
      <c r="E6"/>
      <c r="F6"/>
      <c r="G6" s="44"/>
    </row>
    <row r="7" spans="1:8" ht="44.5" x14ac:dyDescent="0.45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8" x14ac:dyDescent="0.3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8" x14ac:dyDescent="0.35">
      <c r="A9"/>
      <c r="B9" s="7"/>
      <c r="C9" s="7"/>
      <c r="D9" s="7"/>
      <c r="E9" s="7"/>
      <c r="F9" s="7"/>
      <c r="G9" s="42"/>
    </row>
    <row r="10" spans="1:8" ht="15.5" x14ac:dyDescent="0.35">
      <c r="A10" s="8" t="s">
        <v>110</v>
      </c>
      <c r="B10" s="9">
        <f>'50-Categorized Balances'!G14</f>
        <v>936908</v>
      </c>
      <c r="C10" s="9">
        <f>'50-Categorized Balances'!G21</f>
        <v>83588</v>
      </c>
      <c r="D10" s="9">
        <f>'50-Categorized Balances'!G28</f>
        <v>0</v>
      </c>
      <c r="E10" s="9">
        <f>'50-Categorized Balances'!G35</f>
        <v>508324</v>
      </c>
      <c r="F10" s="9">
        <f>'50-Categorized Balances'!G42</f>
        <v>0</v>
      </c>
      <c r="G10" s="9">
        <f>SUM(B10:F10)</f>
        <v>1528820</v>
      </c>
    </row>
    <row r="11" spans="1:8" ht="15.5" x14ac:dyDescent="0.35">
      <c r="A11" s="8" t="s">
        <v>111</v>
      </c>
      <c r="B11" s="67">
        <f>'50-Categorized Balances'!G15</f>
        <v>0</v>
      </c>
      <c r="C11" s="9">
        <f>'50-Categorized Balances'!G22</f>
        <v>0</v>
      </c>
      <c r="D11" s="67">
        <f>'50-Categorized Balances'!G29</f>
        <v>0</v>
      </c>
      <c r="E11" s="67">
        <f>'50-Categorized Balances'!G36</f>
        <v>0</v>
      </c>
      <c r="F11" s="67">
        <f>'50-Categorized Balances'!G43</f>
        <v>0</v>
      </c>
      <c r="G11" s="9">
        <f>SUM(B11:F11)</f>
        <v>0</v>
      </c>
      <c r="H11" s="59"/>
    </row>
    <row r="12" spans="1:8" ht="15.5" x14ac:dyDescent="0.35">
      <c r="A12" s="8" t="s">
        <v>112</v>
      </c>
      <c r="B12" s="68">
        <f>'50-Categorized Balances'!G16</f>
        <v>0</v>
      </c>
      <c r="C12" s="9">
        <f>'50-Categorized Balances'!G23</f>
        <v>0</v>
      </c>
      <c r="D12" s="68">
        <f>'50-Categorized Balances'!G30</f>
        <v>0</v>
      </c>
      <c r="E12" s="68">
        <f>'50-Categorized Balances'!G37</f>
        <v>0</v>
      </c>
      <c r="F12" s="68">
        <f>'50-Categorized Balances'!G44</f>
        <v>0</v>
      </c>
      <c r="G12" s="9">
        <f>SUM(B12:F12)</f>
        <v>0</v>
      </c>
      <c r="H12" s="59"/>
    </row>
    <row r="13" spans="1:8" x14ac:dyDescent="0.35">
      <c r="A13"/>
      <c r="B13" s="68"/>
      <c r="C13" s="68"/>
      <c r="D13" s="68"/>
      <c r="E13" s="68"/>
      <c r="F13" s="68"/>
      <c r="G13" s="68"/>
      <c r="H13" s="59"/>
    </row>
    <row r="14" spans="1:8" x14ac:dyDescent="0.35">
      <c r="B14" s="59"/>
      <c r="C14" s="59"/>
      <c r="D14" s="59"/>
      <c r="E14" s="59"/>
      <c r="F14" s="67"/>
      <c r="G14" s="59"/>
      <c r="H14" s="59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="110" zoomScaleNormal="110" workbookViewId="0">
      <selection activeCell="H21" sqref="H21"/>
    </sheetView>
  </sheetViews>
  <sheetFormatPr defaultColWidth="13.453125" defaultRowHeight="13" x14ac:dyDescent="0.3"/>
  <cols>
    <col min="1" max="1" width="20" style="11" customWidth="1"/>
    <col min="2" max="2" width="13.453125" style="11" customWidth="1"/>
    <col min="3" max="3" width="14.54296875" style="11" customWidth="1"/>
    <col min="4" max="4" width="13.453125" style="11" customWidth="1"/>
    <col min="5" max="5" width="13.54296875" style="11" customWidth="1"/>
    <col min="6" max="6" width="15.1796875" style="11" customWidth="1"/>
    <col min="7" max="7" width="15.453125" style="12" customWidth="1"/>
    <col min="8" max="8" width="18" style="11" customWidth="1"/>
    <col min="9" max="9" width="9.1796875" style="105" customWidth="1"/>
    <col min="10" max="10" width="9.81640625" style="11" bestFit="1" customWidth="1"/>
    <col min="11" max="252" width="9.1796875" style="11" customWidth="1"/>
    <col min="253" max="253" width="5.1796875" style="11" customWidth="1"/>
    <col min="254" max="254" width="17.1796875" style="11" customWidth="1"/>
    <col min="255" max="255" width="4.453125" style="11" customWidth="1"/>
    <col min="256" max="256" width="13.453125" style="11"/>
    <col min="257" max="257" width="20" style="11" customWidth="1"/>
    <col min="258" max="258" width="13.453125" style="11" customWidth="1"/>
    <col min="259" max="259" width="14.54296875" style="11" customWidth="1"/>
    <col min="260" max="260" width="13.453125" style="11" customWidth="1"/>
    <col min="261" max="261" width="13.54296875" style="11" customWidth="1"/>
    <col min="262" max="262" width="15.1796875" style="11" customWidth="1"/>
    <col min="263" max="263" width="15.453125" style="11" customWidth="1"/>
    <col min="264" max="508" width="9.1796875" style="11" customWidth="1"/>
    <col min="509" max="509" width="5.1796875" style="11" customWidth="1"/>
    <col min="510" max="510" width="17.1796875" style="11" customWidth="1"/>
    <col min="511" max="511" width="4.453125" style="11" customWidth="1"/>
    <col min="512" max="512" width="13.453125" style="11"/>
    <col min="513" max="513" width="20" style="11" customWidth="1"/>
    <col min="514" max="514" width="13.453125" style="11" customWidth="1"/>
    <col min="515" max="515" width="14.54296875" style="11" customWidth="1"/>
    <col min="516" max="516" width="13.453125" style="11" customWidth="1"/>
    <col min="517" max="517" width="13.54296875" style="11" customWidth="1"/>
    <col min="518" max="518" width="15.1796875" style="11" customWidth="1"/>
    <col min="519" max="519" width="15.453125" style="11" customWidth="1"/>
    <col min="520" max="764" width="9.1796875" style="11" customWidth="1"/>
    <col min="765" max="765" width="5.1796875" style="11" customWidth="1"/>
    <col min="766" max="766" width="17.1796875" style="11" customWidth="1"/>
    <col min="767" max="767" width="4.453125" style="11" customWidth="1"/>
    <col min="768" max="768" width="13.453125" style="11"/>
    <col min="769" max="769" width="20" style="11" customWidth="1"/>
    <col min="770" max="770" width="13.453125" style="11" customWidth="1"/>
    <col min="771" max="771" width="14.54296875" style="11" customWidth="1"/>
    <col min="772" max="772" width="13.453125" style="11" customWidth="1"/>
    <col min="773" max="773" width="13.54296875" style="11" customWidth="1"/>
    <col min="774" max="774" width="15.1796875" style="11" customWidth="1"/>
    <col min="775" max="775" width="15.453125" style="11" customWidth="1"/>
    <col min="776" max="1020" width="9.1796875" style="11" customWidth="1"/>
    <col min="1021" max="1021" width="5.1796875" style="11" customWidth="1"/>
    <col min="1022" max="1022" width="17.1796875" style="11" customWidth="1"/>
    <col min="1023" max="1023" width="4.453125" style="11" customWidth="1"/>
    <col min="1024" max="1024" width="13.453125" style="11"/>
    <col min="1025" max="1025" width="20" style="11" customWidth="1"/>
    <col min="1026" max="1026" width="13.453125" style="11" customWidth="1"/>
    <col min="1027" max="1027" width="14.54296875" style="11" customWidth="1"/>
    <col min="1028" max="1028" width="13.453125" style="11" customWidth="1"/>
    <col min="1029" max="1029" width="13.54296875" style="11" customWidth="1"/>
    <col min="1030" max="1030" width="15.1796875" style="11" customWidth="1"/>
    <col min="1031" max="1031" width="15.453125" style="11" customWidth="1"/>
    <col min="1032" max="1276" width="9.1796875" style="11" customWidth="1"/>
    <col min="1277" max="1277" width="5.1796875" style="11" customWidth="1"/>
    <col min="1278" max="1278" width="17.1796875" style="11" customWidth="1"/>
    <col min="1279" max="1279" width="4.453125" style="11" customWidth="1"/>
    <col min="1280" max="1280" width="13.453125" style="11"/>
    <col min="1281" max="1281" width="20" style="11" customWidth="1"/>
    <col min="1282" max="1282" width="13.453125" style="11" customWidth="1"/>
    <col min="1283" max="1283" width="14.54296875" style="11" customWidth="1"/>
    <col min="1284" max="1284" width="13.453125" style="11" customWidth="1"/>
    <col min="1285" max="1285" width="13.54296875" style="11" customWidth="1"/>
    <col min="1286" max="1286" width="15.1796875" style="11" customWidth="1"/>
    <col min="1287" max="1287" width="15.453125" style="11" customWidth="1"/>
    <col min="1288" max="1532" width="9.1796875" style="11" customWidth="1"/>
    <col min="1533" max="1533" width="5.1796875" style="11" customWidth="1"/>
    <col min="1534" max="1534" width="17.1796875" style="11" customWidth="1"/>
    <col min="1535" max="1535" width="4.453125" style="11" customWidth="1"/>
    <col min="1536" max="1536" width="13.453125" style="11"/>
    <col min="1537" max="1537" width="20" style="11" customWidth="1"/>
    <col min="1538" max="1538" width="13.453125" style="11" customWidth="1"/>
    <col min="1539" max="1539" width="14.54296875" style="11" customWidth="1"/>
    <col min="1540" max="1540" width="13.453125" style="11" customWidth="1"/>
    <col min="1541" max="1541" width="13.54296875" style="11" customWidth="1"/>
    <col min="1542" max="1542" width="15.1796875" style="11" customWidth="1"/>
    <col min="1543" max="1543" width="15.453125" style="11" customWidth="1"/>
    <col min="1544" max="1788" width="9.1796875" style="11" customWidth="1"/>
    <col min="1789" max="1789" width="5.1796875" style="11" customWidth="1"/>
    <col min="1790" max="1790" width="17.1796875" style="11" customWidth="1"/>
    <col min="1791" max="1791" width="4.453125" style="11" customWidth="1"/>
    <col min="1792" max="1792" width="13.453125" style="11"/>
    <col min="1793" max="1793" width="20" style="11" customWidth="1"/>
    <col min="1794" max="1794" width="13.453125" style="11" customWidth="1"/>
    <col min="1795" max="1795" width="14.54296875" style="11" customWidth="1"/>
    <col min="1796" max="1796" width="13.453125" style="11" customWidth="1"/>
    <col min="1797" max="1797" width="13.54296875" style="11" customWidth="1"/>
    <col min="1798" max="1798" width="15.1796875" style="11" customWidth="1"/>
    <col min="1799" max="1799" width="15.453125" style="11" customWidth="1"/>
    <col min="1800" max="2044" width="9.1796875" style="11" customWidth="1"/>
    <col min="2045" max="2045" width="5.1796875" style="11" customWidth="1"/>
    <col min="2046" max="2046" width="17.1796875" style="11" customWidth="1"/>
    <col min="2047" max="2047" width="4.453125" style="11" customWidth="1"/>
    <col min="2048" max="2048" width="13.453125" style="11"/>
    <col min="2049" max="2049" width="20" style="11" customWidth="1"/>
    <col min="2050" max="2050" width="13.453125" style="11" customWidth="1"/>
    <col min="2051" max="2051" width="14.54296875" style="11" customWidth="1"/>
    <col min="2052" max="2052" width="13.453125" style="11" customWidth="1"/>
    <col min="2053" max="2053" width="13.54296875" style="11" customWidth="1"/>
    <col min="2054" max="2054" width="15.1796875" style="11" customWidth="1"/>
    <col min="2055" max="2055" width="15.453125" style="11" customWidth="1"/>
    <col min="2056" max="2300" width="9.1796875" style="11" customWidth="1"/>
    <col min="2301" max="2301" width="5.1796875" style="11" customWidth="1"/>
    <col min="2302" max="2302" width="17.1796875" style="11" customWidth="1"/>
    <col min="2303" max="2303" width="4.453125" style="11" customWidth="1"/>
    <col min="2304" max="2304" width="13.453125" style="11"/>
    <col min="2305" max="2305" width="20" style="11" customWidth="1"/>
    <col min="2306" max="2306" width="13.453125" style="11" customWidth="1"/>
    <col min="2307" max="2307" width="14.54296875" style="11" customWidth="1"/>
    <col min="2308" max="2308" width="13.453125" style="11" customWidth="1"/>
    <col min="2309" max="2309" width="13.54296875" style="11" customWidth="1"/>
    <col min="2310" max="2310" width="15.1796875" style="11" customWidth="1"/>
    <col min="2311" max="2311" width="15.453125" style="11" customWidth="1"/>
    <col min="2312" max="2556" width="9.1796875" style="11" customWidth="1"/>
    <col min="2557" max="2557" width="5.1796875" style="11" customWidth="1"/>
    <col min="2558" max="2558" width="17.1796875" style="11" customWidth="1"/>
    <col min="2559" max="2559" width="4.453125" style="11" customWidth="1"/>
    <col min="2560" max="2560" width="13.453125" style="11"/>
    <col min="2561" max="2561" width="20" style="11" customWidth="1"/>
    <col min="2562" max="2562" width="13.453125" style="11" customWidth="1"/>
    <col min="2563" max="2563" width="14.54296875" style="11" customWidth="1"/>
    <col min="2564" max="2564" width="13.453125" style="11" customWidth="1"/>
    <col min="2565" max="2565" width="13.54296875" style="11" customWidth="1"/>
    <col min="2566" max="2566" width="15.1796875" style="11" customWidth="1"/>
    <col min="2567" max="2567" width="15.453125" style="11" customWidth="1"/>
    <col min="2568" max="2812" width="9.1796875" style="11" customWidth="1"/>
    <col min="2813" max="2813" width="5.1796875" style="11" customWidth="1"/>
    <col min="2814" max="2814" width="17.1796875" style="11" customWidth="1"/>
    <col min="2815" max="2815" width="4.453125" style="11" customWidth="1"/>
    <col min="2816" max="2816" width="13.453125" style="11"/>
    <col min="2817" max="2817" width="20" style="11" customWidth="1"/>
    <col min="2818" max="2818" width="13.453125" style="11" customWidth="1"/>
    <col min="2819" max="2819" width="14.54296875" style="11" customWidth="1"/>
    <col min="2820" max="2820" width="13.453125" style="11" customWidth="1"/>
    <col min="2821" max="2821" width="13.54296875" style="11" customWidth="1"/>
    <col min="2822" max="2822" width="15.1796875" style="11" customWidth="1"/>
    <col min="2823" max="2823" width="15.453125" style="11" customWidth="1"/>
    <col min="2824" max="3068" width="9.1796875" style="11" customWidth="1"/>
    <col min="3069" max="3069" width="5.1796875" style="11" customWidth="1"/>
    <col min="3070" max="3070" width="17.1796875" style="11" customWidth="1"/>
    <col min="3071" max="3071" width="4.453125" style="11" customWidth="1"/>
    <col min="3072" max="3072" width="13.453125" style="11"/>
    <col min="3073" max="3073" width="20" style="11" customWidth="1"/>
    <col min="3074" max="3074" width="13.453125" style="11" customWidth="1"/>
    <col min="3075" max="3075" width="14.54296875" style="11" customWidth="1"/>
    <col min="3076" max="3076" width="13.453125" style="11" customWidth="1"/>
    <col min="3077" max="3077" width="13.54296875" style="11" customWidth="1"/>
    <col min="3078" max="3078" width="15.1796875" style="11" customWidth="1"/>
    <col min="3079" max="3079" width="15.453125" style="11" customWidth="1"/>
    <col min="3080" max="3324" width="9.1796875" style="11" customWidth="1"/>
    <col min="3325" max="3325" width="5.1796875" style="11" customWidth="1"/>
    <col min="3326" max="3326" width="17.1796875" style="11" customWidth="1"/>
    <col min="3327" max="3327" width="4.453125" style="11" customWidth="1"/>
    <col min="3328" max="3328" width="13.453125" style="11"/>
    <col min="3329" max="3329" width="20" style="11" customWidth="1"/>
    <col min="3330" max="3330" width="13.453125" style="11" customWidth="1"/>
    <col min="3331" max="3331" width="14.54296875" style="11" customWidth="1"/>
    <col min="3332" max="3332" width="13.453125" style="11" customWidth="1"/>
    <col min="3333" max="3333" width="13.54296875" style="11" customWidth="1"/>
    <col min="3334" max="3334" width="15.1796875" style="11" customWidth="1"/>
    <col min="3335" max="3335" width="15.453125" style="11" customWidth="1"/>
    <col min="3336" max="3580" width="9.1796875" style="11" customWidth="1"/>
    <col min="3581" max="3581" width="5.1796875" style="11" customWidth="1"/>
    <col min="3582" max="3582" width="17.1796875" style="11" customWidth="1"/>
    <col min="3583" max="3583" width="4.453125" style="11" customWidth="1"/>
    <col min="3584" max="3584" width="13.453125" style="11"/>
    <col min="3585" max="3585" width="20" style="11" customWidth="1"/>
    <col min="3586" max="3586" width="13.453125" style="11" customWidth="1"/>
    <col min="3587" max="3587" width="14.54296875" style="11" customWidth="1"/>
    <col min="3588" max="3588" width="13.453125" style="11" customWidth="1"/>
    <col min="3589" max="3589" width="13.54296875" style="11" customWidth="1"/>
    <col min="3590" max="3590" width="15.1796875" style="11" customWidth="1"/>
    <col min="3591" max="3591" width="15.453125" style="11" customWidth="1"/>
    <col min="3592" max="3836" width="9.1796875" style="11" customWidth="1"/>
    <col min="3837" max="3837" width="5.1796875" style="11" customWidth="1"/>
    <col min="3838" max="3838" width="17.1796875" style="11" customWidth="1"/>
    <col min="3839" max="3839" width="4.453125" style="11" customWidth="1"/>
    <col min="3840" max="3840" width="13.453125" style="11"/>
    <col min="3841" max="3841" width="20" style="11" customWidth="1"/>
    <col min="3842" max="3842" width="13.453125" style="11" customWidth="1"/>
    <col min="3843" max="3843" width="14.54296875" style="11" customWidth="1"/>
    <col min="3844" max="3844" width="13.453125" style="11" customWidth="1"/>
    <col min="3845" max="3845" width="13.54296875" style="11" customWidth="1"/>
    <col min="3846" max="3846" width="15.1796875" style="11" customWidth="1"/>
    <col min="3847" max="3847" width="15.453125" style="11" customWidth="1"/>
    <col min="3848" max="4092" width="9.1796875" style="11" customWidth="1"/>
    <col min="4093" max="4093" width="5.1796875" style="11" customWidth="1"/>
    <col min="4094" max="4094" width="17.1796875" style="11" customWidth="1"/>
    <col min="4095" max="4095" width="4.453125" style="11" customWidth="1"/>
    <col min="4096" max="4096" width="13.453125" style="11"/>
    <col min="4097" max="4097" width="20" style="11" customWidth="1"/>
    <col min="4098" max="4098" width="13.453125" style="11" customWidth="1"/>
    <col min="4099" max="4099" width="14.54296875" style="11" customWidth="1"/>
    <col min="4100" max="4100" width="13.453125" style="11" customWidth="1"/>
    <col min="4101" max="4101" width="13.54296875" style="11" customWidth="1"/>
    <col min="4102" max="4102" width="15.1796875" style="11" customWidth="1"/>
    <col min="4103" max="4103" width="15.453125" style="11" customWidth="1"/>
    <col min="4104" max="4348" width="9.1796875" style="11" customWidth="1"/>
    <col min="4349" max="4349" width="5.1796875" style="11" customWidth="1"/>
    <col min="4350" max="4350" width="17.1796875" style="11" customWidth="1"/>
    <col min="4351" max="4351" width="4.453125" style="11" customWidth="1"/>
    <col min="4352" max="4352" width="13.453125" style="11"/>
    <col min="4353" max="4353" width="20" style="11" customWidth="1"/>
    <col min="4354" max="4354" width="13.453125" style="11" customWidth="1"/>
    <col min="4355" max="4355" width="14.54296875" style="11" customWidth="1"/>
    <col min="4356" max="4356" width="13.453125" style="11" customWidth="1"/>
    <col min="4357" max="4357" width="13.54296875" style="11" customWidth="1"/>
    <col min="4358" max="4358" width="15.1796875" style="11" customWidth="1"/>
    <col min="4359" max="4359" width="15.453125" style="11" customWidth="1"/>
    <col min="4360" max="4604" width="9.1796875" style="11" customWidth="1"/>
    <col min="4605" max="4605" width="5.1796875" style="11" customWidth="1"/>
    <col min="4606" max="4606" width="17.1796875" style="11" customWidth="1"/>
    <col min="4607" max="4607" width="4.453125" style="11" customWidth="1"/>
    <col min="4608" max="4608" width="13.453125" style="11"/>
    <col min="4609" max="4609" width="20" style="11" customWidth="1"/>
    <col min="4610" max="4610" width="13.453125" style="11" customWidth="1"/>
    <col min="4611" max="4611" width="14.54296875" style="11" customWidth="1"/>
    <col min="4612" max="4612" width="13.453125" style="11" customWidth="1"/>
    <col min="4613" max="4613" width="13.54296875" style="11" customWidth="1"/>
    <col min="4614" max="4614" width="15.1796875" style="11" customWidth="1"/>
    <col min="4615" max="4615" width="15.453125" style="11" customWidth="1"/>
    <col min="4616" max="4860" width="9.1796875" style="11" customWidth="1"/>
    <col min="4861" max="4861" width="5.1796875" style="11" customWidth="1"/>
    <col min="4862" max="4862" width="17.1796875" style="11" customWidth="1"/>
    <col min="4863" max="4863" width="4.453125" style="11" customWidth="1"/>
    <col min="4864" max="4864" width="13.453125" style="11"/>
    <col min="4865" max="4865" width="20" style="11" customWidth="1"/>
    <col min="4866" max="4866" width="13.453125" style="11" customWidth="1"/>
    <col min="4867" max="4867" width="14.54296875" style="11" customWidth="1"/>
    <col min="4868" max="4868" width="13.453125" style="11" customWidth="1"/>
    <col min="4869" max="4869" width="13.54296875" style="11" customWidth="1"/>
    <col min="4870" max="4870" width="15.1796875" style="11" customWidth="1"/>
    <col min="4871" max="4871" width="15.453125" style="11" customWidth="1"/>
    <col min="4872" max="5116" width="9.1796875" style="11" customWidth="1"/>
    <col min="5117" max="5117" width="5.1796875" style="11" customWidth="1"/>
    <col min="5118" max="5118" width="17.1796875" style="11" customWidth="1"/>
    <col min="5119" max="5119" width="4.453125" style="11" customWidth="1"/>
    <col min="5120" max="5120" width="13.453125" style="11"/>
    <col min="5121" max="5121" width="20" style="11" customWidth="1"/>
    <col min="5122" max="5122" width="13.453125" style="11" customWidth="1"/>
    <col min="5123" max="5123" width="14.54296875" style="11" customWidth="1"/>
    <col min="5124" max="5124" width="13.453125" style="11" customWidth="1"/>
    <col min="5125" max="5125" width="13.54296875" style="11" customWidth="1"/>
    <col min="5126" max="5126" width="15.1796875" style="11" customWidth="1"/>
    <col min="5127" max="5127" width="15.453125" style="11" customWidth="1"/>
    <col min="5128" max="5372" width="9.1796875" style="11" customWidth="1"/>
    <col min="5373" max="5373" width="5.1796875" style="11" customWidth="1"/>
    <col min="5374" max="5374" width="17.1796875" style="11" customWidth="1"/>
    <col min="5375" max="5375" width="4.453125" style="11" customWidth="1"/>
    <col min="5376" max="5376" width="13.453125" style="11"/>
    <col min="5377" max="5377" width="20" style="11" customWidth="1"/>
    <col min="5378" max="5378" width="13.453125" style="11" customWidth="1"/>
    <col min="5379" max="5379" width="14.54296875" style="11" customWidth="1"/>
    <col min="5380" max="5380" width="13.453125" style="11" customWidth="1"/>
    <col min="5381" max="5381" width="13.54296875" style="11" customWidth="1"/>
    <col min="5382" max="5382" width="15.1796875" style="11" customWidth="1"/>
    <col min="5383" max="5383" width="15.453125" style="11" customWidth="1"/>
    <col min="5384" max="5628" width="9.1796875" style="11" customWidth="1"/>
    <col min="5629" max="5629" width="5.1796875" style="11" customWidth="1"/>
    <col min="5630" max="5630" width="17.1796875" style="11" customWidth="1"/>
    <col min="5631" max="5631" width="4.453125" style="11" customWidth="1"/>
    <col min="5632" max="5632" width="13.453125" style="11"/>
    <col min="5633" max="5633" width="20" style="11" customWidth="1"/>
    <col min="5634" max="5634" width="13.453125" style="11" customWidth="1"/>
    <col min="5635" max="5635" width="14.54296875" style="11" customWidth="1"/>
    <col min="5636" max="5636" width="13.453125" style="11" customWidth="1"/>
    <col min="5637" max="5637" width="13.54296875" style="11" customWidth="1"/>
    <col min="5638" max="5638" width="15.1796875" style="11" customWidth="1"/>
    <col min="5639" max="5639" width="15.453125" style="11" customWidth="1"/>
    <col min="5640" max="5884" width="9.1796875" style="11" customWidth="1"/>
    <col min="5885" max="5885" width="5.1796875" style="11" customWidth="1"/>
    <col min="5886" max="5886" width="17.1796875" style="11" customWidth="1"/>
    <col min="5887" max="5887" width="4.453125" style="11" customWidth="1"/>
    <col min="5888" max="5888" width="13.453125" style="11"/>
    <col min="5889" max="5889" width="20" style="11" customWidth="1"/>
    <col min="5890" max="5890" width="13.453125" style="11" customWidth="1"/>
    <col min="5891" max="5891" width="14.54296875" style="11" customWidth="1"/>
    <col min="5892" max="5892" width="13.453125" style="11" customWidth="1"/>
    <col min="5893" max="5893" width="13.54296875" style="11" customWidth="1"/>
    <col min="5894" max="5894" width="15.1796875" style="11" customWidth="1"/>
    <col min="5895" max="5895" width="15.453125" style="11" customWidth="1"/>
    <col min="5896" max="6140" width="9.1796875" style="11" customWidth="1"/>
    <col min="6141" max="6141" width="5.1796875" style="11" customWidth="1"/>
    <col min="6142" max="6142" width="17.1796875" style="11" customWidth="1"/>
    <col min="6143" max="6143" width="4.453125" style="11" customWidth="1"/>
    <col min="6144" max="6144" width="13.453125" style="11"/>
    <col min="6145" max="6145" width="20" style="11" customWidth="1"/>
    <col min="6146" max="6146" width="13.453125" style="11" customWidth="1"/>
    <col min="6147" max="6147" width="14.54296875" style="11" customWidth="1"/>
    <col min="6148" max="6148" width="13.453125" style="11" customWidth="1"/>
    <col min="6149" max="6149" width="13.54296875" style="11" customWidth="1"/>
    <col min="6150" max="6150" width="15.1796875" style="11" customWidth="1"/>
    <col min="6151" max="6151" width="15.453125" style="11" customWidth="1"/>
    <col min="6152" max="6396" width="9.1796875" style="11" customWidth="1"/>
    <col min="6397" max="6397" width="5.1796875" style="11" customWidth="1"/>
    <col min="6398" max="6398" width="17.1796875" style="11" customWidth="1"/>
    <col min="6399" max="6399" width="4.453125" style="11" customWidth="1"/>
    <col min="6400" max="6400" width="13.453125" style="11"/>
    <col min="6401" max="6401" width="20" style="11" customWidth="1"/>
    <col min="6402" max="6402" width="13.453125" style="11" customWidth="1"/>
    <col min="6403" max="6403" width="14.54296875" style="11" customWidth="1"/>
    <col min="6404" max="6404" width="13.453125" style="11" customWidth="1"/>
    <col min="6405" max="6405" width="13.54296875" style="11" customWidth="1"/>
    <col min="6406" max="6406" width="15.1796875" style="11" customWidth="1"/>
    <col min="6407" max="6407" width="15.453125" style="11" customWidth="1"/>
    <col min="6408" max="6652" width="9.1796875" style="11" customWidth="1"/>
    <col min="6653" max="6653" width="5.1796875" style="11" customWidth="1"/>
    <col min="6654" max="6654" width="17.1796875" style="11" customWidth="1"/>
    <col min="6655" max="6655" width="4.453125" style="11" customWidth="1"/>
    <col min="6656" max="6656" width="13.453125" style="11"/>
    <col min="6657" max="6657" width="20" style="11" customWidth="1"/>
    <col min="6658" max="6658" width="13.453125" style="11" customWidth="1"/>
    <col min="6659" max="6659" width="14.54296875" style="11" customWidth="1"/>
    <col min="6660" max="6660" width="13.453125" style="11" customWidth="1"/>
    <col min="6661" max="6661" width="13.54296875" style="11" customWidth="1"/>
    <col min="6662" max="6662" width="15.1796875" style="11" customWidth="1"/>
    <col min="6663" max="6663" width="15.453125" style="11" customWidth="1"/>
    <col min="6664" max="6908" width="9.1796875" style="11" customWidth="1"/>
    <col min="6909" max="6909" width="5.1796875" style="11" customWidth="1"/>
    <col min="6910" max="6910" width="17.1796875" style="11" customWidth="1"/>
    <col min="6911" max="6911" width="4.453125" style="11" customWidth="1"/>
    <col min="6912" max="6912" width="13.453125" style="11"/>
    <col min="6913" max="6913" width="20" style="11" customWidth="1"/>
    <col min="6914" max="6914" width="13.453125" style="11" customWidth="1"/>
    <col min="6915" max="6915" width="14.54296875" style="11" customWidth="1"/>
    <col min="6916" max="6916" width="13.453125" style="11" customWidth="1"/>
    <col min="6917" max="6917" width="13.54296875" style="11" customWidth="1"/>
    <col min="6918" max="6918" width="15.1796875" style="11" customWidth="1"/>
    <col min="6919" max="6919" width="15.453125" style="11" customWidth="1"/>
    <col min="6920" max="7164" width="9.1796875" style="11" customWidth="1"/>
    <col min="7165" max="7165" width="5.1796875" style="11" customWidth="1"/>
    <col min="7166" max="7166" width="17.1796875" style="11" customWidth="1"/>
    <col min="7167" max="7167" width="4.453125" style="11" customWidth="1"/>
    <col min="7168" max="7168" width="13.453125" style="11"/>
    <col min="7169" max="7169" width="20" style="11" customWidth="1"/>
    <col min="7170" max="7170" width="13.453125" style="11" customWidth="1"/>
    <col min="7171" max="7171" width="14.54296875" style="11" customWidth="1"/>
    <col min="7172" max="7172" width="13.453125" style="11" customWidth="1"/>
    <col min="7173" max="7173" width="13.54296875" style="11" customWidth="1"/>
    <col min="7174" max="7174" width="15.1796875" style="11" customWidth="1"/>
    <col min="7175" max="7175" width="15.453125" style="11" customWidth="1"/>
    <col min="7176" max="7420" width="9.1796875" style="11" customWidth="1"/>
    <col min="7421" max="7421" width="5.1796875" style="11" customWidth="1"/>
    <col min="7422" max="7422" width="17.1796875" style="11" customWidth="1"/>
    <col min="7423" max="7423" width="4.453125" style="11" customWidth="1"/>
    <col min="7424" max="7424" width="13.453125" style="11"/>
    <col min="7425" max="7425" width="20" style="11" customWidth="1"/>
    <col min="7426" max="7426" width="13.453125" style="11" customWidth="1"/>
    <col min="7427" max="7427" width="14.54296875" style="11" customWidth="1"/>
    <col min="7428" max="7428" width="13.453125" style="11" customWidth="1"/>
    <col min="7429" max="7429" width="13.54296875" style="11" customWidth="1"/>
    <col min="7430" max="7430" width="15.1796875" style="11" customWidth="1"/>
    <col min="7431" max="7431" width="15.453125" style="11" customWidth="1"/>
    <col min="7432" max="7676" width="9.1796875" style="11" customWidth="1"/>
    <col min="7677" max="7677" width="5.1796875" style="11" customWidth="1"/>
    <col min="7678" max="7678" width="17.1796875" style="11" customWidth="1"/>
    <col min="7679" max="7679" width="4.453125" style="11" customWidth="1"/>
    <col min="7680" max="7680" width="13.453125" style="11"/>
    <col min="7681" max="7681" width="20" style="11" customWidth="1"/>
    <col min="7682" max="7682" width="13.453125" style="11" customWidth="1"/>
    <col min="7683" max="7683" width="14.54296875" style="11" customWidth="1"/>
    <col min="7684" max="7684" width="13.453125" style="11" customWidth="1"/>
    <col min="7685" max="7685" width="13.54296875" style="11" customWidth="1"/>
    <col min="7686" max="7686" width="15.1796875" style="11" customWidth="1"/>
    <col min="7687" max="7687" width="15.453125" style="11" customWidth="1"/>
    <col min="7688" max="7932" width="9.1796875" style="11" customWidth="1"/>
    <col min="7933" max="7933" width="5.1796875" style="11" customWidth="1"/>
    <col min="7934" max="7934" width="17.1796875" style="11" customWidth="1"/>
    <col min="7935" max="7935" width="4.453125" style="11" customWidth="1"/>
    <col min="7936" max="7936" width="13.453125" style="11"/>
    <col min="7937" max="7937" width="20" style="11" customWidth="1"/>
    <col min="7938" max="7938" width="13.453125" style="11" customWidth="1"/>
    <col min="7939" max="7939" width="14.54296875" style="11" customWidth="1"/>
    <col min="7940" max="7940" width="13.453125" style="11" customWidth="1"/>
    <col min="7941" max="7941" width="13.54296875" style="11" customWidth="1"/>
    <col min="7942" max="7942" width="15.1796875" style="11" customWidth="1"/>
    <col min="7943" max="7943" width="15.453125" style="11" customWidth="1"/>
    <col min="7944" max="8188" width="9.1796875" style="11" customWidth="1"/>
    <col min="8189" max="8189" width="5.1796875" style="11" customWidth="1"/>
    <col min="8190" max="8190" width="17.1796875" style="11" customWidth="1"/>
    <col min="8191" max="8191" width="4.453125" style="11" customWidth="1"/>
    <col min="8192" max="8192" width="13.453125" style="11"/>
    <col min="8193" max="8193" width="20" style="11" customWidth="1"/>
    <col min="8194" max="8194" width="13.453125" style="11" customWidth="1"/>
    <col min="8195" max="8195" width="14.54296875" style="11" customWidth="1"/>
    <col min="8196" max="8196" width="13.453125" style="11" customWidth="1"/>
    <col min="8197" max="8197" width="13.54296875" style="11" customWidth="1"/>
    <col min="8198" max="8198" width="15.1796875" style="11" customWidth="1"/>
    <col min="8199" max="8199" width="15.453125" style="11" customWidth="1"/>
    <col min="8200" max="8444" width="9.1796875" style="11" customWidth="1"/>
    <col min="8445" max="8445" width="5.1796875" style="11" customWidth="1"/>
    <col min="8446" max="8446" width="17.1796875" style="11" customWidth="1"/>
    <col min="8447" max="8447" width="4.453125" style="11" customWidth="1"/>
    <col min="8448" max="8448" width="13.453125" style="11"/>
    <col min="8449" max="8449" width="20" style="11" customWidth="1"/>
    <col min="8450" max="8450" width="13.453125" style="11" customWidth="1"/>
    <col min="8451" max="8451" width="14.54296875" style="11" customWidth="1"/>
    <col min="8452" max="8452" width="13.453125" style="11" customWidth="1"/>
    <col min="8453" max="8453" width="13.54296875" style="11" customWidth="1"/>
    <col min="8454" max="8454" width="15.1796875" style="11" customWidth="1"/>
    <col min="8455" max="8455" width="15.453125" style="11" customWidth="1"/>
    <col min="8456" max="8700" width="9.1796875" style="11" customWidth="1"/>
    <col min="8701" max="8701" width="5.1796875" style="11" customWidth="1"/>
    <col min="8702" max="8702" width="17.1796875" style="11" customWidth="1"/>
    <col min="8703" max="8703" width="4.453125" style="11" customWidth="1"/>
    <col min="8704" max="8704" width="13.453125" style="11"/>
    <col min="8705" max="8705" width="20" style="11" customWidth="1"/>
    <col min="8706" max="8706" width="13.453125" style="11" customWidth="1"/>
    <col min="8707" max="8707" width="14.54296875" style="11" customWidth="1"/>
    <col min="8708" max="8708" width="13.453125" style="11" customWidth="1"/>
    <col min="8709" max="8709" width="13.54296875" style="11" customWidth="1"/>
    <col min="8710" max="8710" width="15.1796875" style="11" customWidth="1"/>
    <col min="8711" max="8711" width="15.453125" style="11" customWidth="1"/>
    <col min="8712" max="8956" width="9.1796875" style="11" customWidth="1"/>
    <col min="8957" max="8957" width="5.1796875" style="11" customWidth="1"/>
    <col min="8958" max="8958" width="17.1796875" style="11" customWidth="1"/>
    <col min="8959" max="8959" width="4.453125" style="11" customWidth="1"/>
    <col min="8960" max="8960" width="13.453125" style="11"/>
    <col min="8961" max="8961" width="20" style="11" customWidth="1"/>
    <col min="8962" max="8962" width="13.453125" style="11" customWidth="1"/>
    <col min="8963" max="8963" width="14.54296875" style="11" customWidth="1"/>
    <col min="8964" max="8964" width="13.453125" style="11" customWidth="1"/>
    <col min="8965" max="8965" width="13.54296875" style="11" customWidth="1"/>
    <col min="8966" max="8966" width="15.1796875" style="11" customWidth="1"/>
    <col min="8967" max="8967" width="15.453125" style="11" customWidth="1"/>
    <col min="8968" max="9212" width="9.1796875" style="11" customWidth="1"/>
    <col min="9213" max="9213" width="5.1796875" style="11" customWidth="1"/>
    <col min="9214" max="9214" width="17.1796875" style="11" customWidth="1"/>
    <col min="9215" max="9215" width="4.453125" style="11" customWidth="1"/>
    <col min="9216" max="9216" width="13.453125" style="11"/>
    <col min="9217" max="9217" width="20" style="11" customWidth="1"/>
    <col min="9218" max="9218" width="13.453125" style="11" customWidth="1"/>
    <col min="9219" max="9219" width="14.54296875" style="11" customWidth="1"/>
    <col min="9220" max="9220" width="13.453125" style="11" customWidth="1"/>
    <col min="9221" max="9221" width="13.54296875" style="11" customWidth="1"/>
    <col min="9222" max="9222" width="15.1796875" style="11" customWidth="1"/>
    <col min="9223" max="9223" width="15.453125" style="11" customWidth="1"/>
    <col min="9224" max="9468" width="9.1796875" style="11" customWidth="1"/>
    <col min="9469" max="9469" width="5.1796875" style="11" customWidth="1"/>
    <col min="9470" max="9470" width="17.1796875" style="11" customWidth="1"/>
    <col min="9471" max="9471" width="4.453125" style="11" customWidth="1"/>
    <col min="9472" max="9472" width="13.453125" style="11"/>
    <col min="9473" max="9473" width="20" style="11" customWidth="1"/>
    <col min="9474" max="9474" width="13.453125" style="11" customWidth="1"/>
    <col min="9475" max="9475" width="14.54296875" style="11" customWidth="1"/>
    <col min="9476" max="9476" width="13.453125" style="11" customWidth="1"/>
    <col min="9477" max="9477" width="13.54296875" style="11" customWidth="1"/>
    <col min="9478" max="9478" width="15.1796875" style="11" customWidth="1"/>
    <col min="9479" max="9479" width="15.453125" style="11" customWidth="1"/>
    <col min="9480" max="9724" width="9.1796875" style="11" customWidth="1"/>
    <col min="9725" max="9725" width="5.1796875" style="11" customWidth="1"/>
    <col min="9726" max="9726" width="17.1796875" style="11" customWidth="1"/>
    <col min="9727" max="9727" width="4.453125" style="11" customWidth="1"/>
    <col min="9728" max="9728" width="13.453125" style="11"/>
    <col min="9729" max="9729" width="20" style="11" customWidth="1"/>
    <col min="9730" max="9730" width="13.453125" style="11" customWidth="1"/>
    <col min="9731" max="9731" width="14.54296875" style="11" customWidth="1"/>
    <col min="9732" max="9732" width="13.453125" style="11" customWidth="1"/>
    <col min="9733" max="9733" width="13.54296875" style="11" customWidth="1"/>
    <col min="9734" max="9734" width="15.1796875" style="11" customWidth="1"/>
    <col min="9735" max="9735" width="15.453125" style="11" customWidth="1"/>
    <col min="9736" max="9980" width="9.1796875" style="11" customWidth="1"/>
    <col min="9981" max="9981" width="5.1796875" style="11" customWidth="1"/>
    <col min="9982" max="9982" width="17.1796875" style="11" customWidth="1"/>
    <col min="9983" max="9983" width="4.453125" style="11" customWidth="1"/>
    <col min="9984" max="9984" width="13.453125" style="11"/>
    <col min="9985" max="9985" width="20" style="11" customWidth="1"/>
    <col min="9986" max="9986" width="13.453125" style="11" customWidth="1"/>
    <col min="9987" max="9987" width="14.54296875" style="11" customWidth="1"/>
    <col min="9988" max="9988" width="13.453125" style="11" customWidth="1"/>
    <col min="9989" max="9989" width="13.54296875" style="11" customWidth="1"/>
    <col min="9990" max="9990" width="15.1796875" style="11" customWidth="1"/>
    <col min="9991" max="9991" width="15.453125" style="11" customWidth="1"/>
    <col min="9992" max="10236" width="9.1796875" style="11" customWidth="1"/>
    <col min="10237" max="10237" width="5.1796875" style="11" customWidth="1"/>
    <col min="10238" max="10238" width="17.1796875" style="11" customWidth="1"/>
    <col min="10239" max="10239" width="4.453125" style="11" customWidth="1"/>
    <col min="10240" max="10240" width="13.453125" style="11"/>
    <col min="10241" max="10241" width="20" style="11" customWidth="1"/>
    <col min="10242" max="10242" width="13.453125" style="11" customWidth="1"/>
    <col min="10243" max="10243" width="14.54296875" style="11" customWidth="1"/>
    <col min="10244" max="10244" width="13.453125" style="11" customWidth="1"/>
    <col min="10245" max="10245" width="13.54296875" style="11" customWidth="1"/>
    <col min="10246" max="10246" width="15.1796875" style="11" customWidth="1"/>
    <col min="10247" max="10247" width="15.453125" style="11" customWidth="1"/>
    <col min="10248" max="10492" width="9.1796875" style="11" customWidth="1"/>
    <col min="10493" max="10493" width="5.1796875" style="11" customWidth="1"/>
    <col min="10494" max="10494" width="17.1796875" style="11" customWidth="1"/>
    <col min="10495" max="10495" width="4.453125" style="11" customWidth="1"/>
    <col min="10496" max="10496" width="13.453125" style="11"/>
    <col min="10497" max="10497" width="20" style="11" customWidth="1"/>
    <col min="10498" max="10498" width="13.453125" style="11" customWidth="1"/>
    <col min="10499" max="10499" width="14.54296875" style="11" customWidth="1"/>
    <col min="10500" max="10500" width="13.453125" style="11" customWidth="1"/>
    <col min="10501" max="10501" width="13.54296875" style="11" customWidth="1"/>
    <col min="10502" max="10502" width="15.1796875" style="11" customWidth="1"/>
    <col min="10503" max="10503" width="15.453125" style="11" customWidth="1"/>
    <col min="10504" max="10748" width="9.1796875" style="11" customWidth="1"/>
    <col min="10749" max="10749" width="5.1796875" style="11" customWidth="1"/>
    <col min="10750" max="10750" width="17.1796875" style="11" customWidth="1"/>
    <col min="10751" max="10751" width="4.453125" style="11" customWidth="1"/>
    <col min="10752" max="10752" width="13.453125" style="11"/>
    <col min="10753" max="10753" width="20" style="11" customWidth="1"/>
    <col min="10754" max="10754" width="13.453125" style="11" customWidth="1"/>
    <col min="10755" max="10755" width="14.54296875" style="11" customWidth="1"/>
    <col min="10756" max="10756" width="13.453125" style="11" customWidth="1"/>
    <col min="10757" max="10757" width="13.54296875" style="11" customWidth="1"/>
    <col min="10758" max="10758" width="15.1796875" style="11" customWidth="1"/>
    <col min="10759" max="10759" width="15.453125" style="11" customWidth="1"/>
    <col min="10760" max="11004" width="9.1796875" style="11" customWidth="1"/>
    <col min="11005" max="11005" width="5.1796875" style="11" customWidth="1"/>
    <col min="11006" max="11006" width="17.1796875" style="11" customWidth="1"/>
    <col min="11007" max="11007" width="4.453125" style="11" customWidth="1"/>
    <col min="11008" max="11008" width="13.453125" style="11"/>
    <col min="11009" max="11009" width="20" style="11" customWidth="1"/>
    <col min="11010" max="11010" width="13.453125" style="11" customWidth="1"/>
    <col min="11011" max="11011" width="14.54296875" style="11" customWidth="1"/>
    <col min="11012" max="11012" width="13.453125" style="11" customWidth="1"/>
    <col min="11013" max="11013" width="13.54296875" style="11" customWidth="1"/>
    <col min="11014" max="11014" width="15.1796875" style="11" customWidth="1"/>
    <col min="11015" max="11015" width="15.453125" style="11" customWidth="1"/>
    <col min="11016" max="11260" width="9.1796875" style="11" customWidth="1"/>
    <col min="11261" max="11261" width="5.1796875" style="11" customWidth="1"/>
    <col min="11262" max="11262" width="17.1796875" style="11" customWidth="1"/>
    <col min="11263" max="11263" width="4.453125" style="11" customWidth="1"/>
    <col min="11264" max="11264" width="13.453125" style="11"/>
    <col min="11265" max="11265" width="20" style="11" customWidth="1"/>
    <col min="11266" max="11266" width="13.453125" style="11" customWidth="1"/>
    <col min="11267" max="11267" width="14.54296875" style="11" customWidth="1"/>
    <col min="11268" max="11268" width="13.453125" style="11" customWidth="1"/>
    <col min="11269" max="11269" width="13.54296875" style="11" customWidth="1"/>
    <col min="11270" max="11270" width="15.1796875" style="11" customWidth="1"/>
    <col min="11271" max="11271" width="15.453125" style="11" customWidth="1"/>
    <col min="11272" max="11516" width="9.1796875" style="11" customWidth="1"/>
    <col min="11517" max="11517" width="5.1796875" style="11" customWidth="1"/>
    <col min="11518" max="11518" width="17.1796875" style="11" customWidth="1"/>
    <col min="11519" max="11519" width="4.453125" style="11" customWidth="1"/>
    <col min="11520" max="11520" width="13.453125" style="11"/>
    <col min="11521" max="11521" width="20" style="11" customWidth="1"/>
    <col min="11522" max="11522" width="13.453125" style="11" customWidth="1"/>
    <col min="11523" max="11523" width="14.54296875" style="11" customWidth="1"/>
    <col min="11524" max="11524" width="13.453125" style="11" customWidth="1"/>
    <col min="11525" max="11525" width="13.54296875" style="11" customWidth="1"/>
    <col min="11526" max="11526" width="15.1796875" style="11" customWidth="1"/>
    <col min="11527" max="11527" width="15.453125" style="11" customWidth="1"/>
    <col min="11528" max="11772" width="9.1796875" style="11" customWidth="1"/>
    <col min="11773" max="11773" width="5.1796875" style="11" customWidth="1"/>
    <col min="11774" max="11774" width="17.1796875" style="11" customWidth="1"/>
    <col min="11775" max="11775" width="4.453125" style="11" customWidth="1"/>
    <col min="11776" max="11776" width="13.453125" style="11"/>
    <col min="11777" max="11777" width="20" style="11" customWidth="1"/>
    <col min="11778" max="11778" width="13.453125" style="11" customWidth="1"/>
    <col min="11779" max="11779" width="14.54296875" style="11" customWidth="1"/>
    <col min="11780" max="11780" width="13.453125" style="11" customWidth="1"/>
    <col min="11781" max="11781" width="13.54296875" style="11" customWidth="1"/>
    <col min="11782" max="11782" width="15.1796875" style="11" customWidth="1"/>
    <col min="11783" max="11783" width="15.453125" style="11" customWidth="1"/>
    <col min="11784" max="12028" width="9.1796875" style="11" customWidth="1"/>
    <col min="12029" max="12029" width="5.1796875" style="11" customWidth="1"/>
    <col min="12030" max="12030" width="17.1796875" style="11" customWidth="1"/>
    <col min="12031" max="12031" width="4.453125" style="11" customWidth="1"/>
    <col min="12032" max="12032" width="13.453125" style="11"/>
    <col min="12033" max="12033" width="20" style="11" customWidth="1"/>
    <col min="12034" max="12034" width="13.453125" style="11" customWidth="1"/>
    <col min="12035" max="12035" width="14.54296875" style="11" customWidth="1"/>
    <col min="12036" max="12036" width="13.453125" style="11" customWidth="1"/>
    <col min="12037" max="12037" width="13.54296875" style="11" customWidth="1"/>
    <col min="12038" max="12038" width="15.1796875" style="11" customWidth="1"/>
    <col min="12039" max="12039" width="15.453125" style="11" customWidth="1"/>
    <col min="12040" max="12284" width="9.1796875" style="11" customWidth="1"/>
    <col min="12285" max="12285" width="5.1796875" style="11" customWidth="1"/>
    <col min="12286" max="12286" width="17.1796875" style="11" customWidth="1"/>
    <col min="12287" max="12287" width="4.453125" style="11" customWidth="1"/>
    <col min="12288" max="12288" width="13.453125" style="11"/>
    <col min="12289" max="12289" width="20" style="11" customWidth="1"/>
    <col min="12290" max="12290" width="13.453125" style="11" customWidth="1"/>
    <col min="12291" max="12291" width="14.54296875" style="11" customWidth="1"/>
    <col min="12292" max="12292" width="13.453125" style="11" customWidth="1"/>
    <col min="12293" max="12293" width="13.54296875" style="11" customWidth="1"/>
    <col min="12294" max="12294" width="15.1796875" style="11" customWidth="1"/>
    <col min="12295" max="12295" width="15.453125" style="11" customWidth="1"/>
    <col min="12296" max="12540" width="9.1796875" style="11" customWidth="1"/>
    <col min="12541" max="12541" width="5.1796875" style="11" customWidth="1"/>
    <col min="12542" max="12542" width="17.1796875" style="11" customWidth="1"/>
    <col min="12543" max="12543" width="4.453125" style="11" customWidth="1"/>
    <col min="12544" max="12544" width="13.453125" style="11"/>
    <col min="12545" max="12545" width="20" style="11" customWidth="1"/>
    <col min="12546" max="12546" width="13.453125" style="11" customWidth="1"/>
    <col min="12547" max="12547" width="14.54296875" style="11" customWidth="1"/>
    <col min="12548" max="12548" width="13.453125" style="11" customWidth="1"/>
    <col min="12549" max="12549" width="13.54296875" style="11" customWidth="1"/>
    <col min="12550" max="12550" width="15.1796875" style="11" customWidth="1"/>
    <col min="12551" max="12551" width="15.453125" style="11" customWidth="1"/>
    <col min="12552" max="12796" width="9.1796875" style="11" customWidth="1"/>
    <col min="12797" max="12797" width="5.1796875" style="11" customWidth="1"/>
    <col min="12798" max="12798" width="17.1796875" style="11" customWidth="1"/>
    <col min="12799" max="12799" width="4.453125" style="11" customWidth="1"/>
    <col min="12800" max="12800" width="13.453125" style="11"/>
    <col min="12801" max="12801" width="20" style="11" customWidth="1"/>
    <col min="12802" max="12802" width="13.453125" style="11" customWidth="1"/>
    <col min="12803" max="12803" width="14.54296875" style="11" customWidth="1"/>
    <col min="12804" max="12804" width="13.453125" style="11" customWidth="1"/>
    <col min="12805" max="12805" width="13.54296875" style="11" customWidth="1"/>
    <col min="12806" max="12806" width="15.1796875" style="11" customWidth="1"/>
    <col min="12807" max="12807" width="15.453125" style="11" customWidth="1"/>
    <col min="12808" max="13052" width="9.1796875" style="11" customWidth="1"/>
    <col min="13053" max="13053" width="5.1796875" style="11" customWidth="1"/>
    <col min="13054" max="13054" width="17.1796875" style="11" customWidth="1"/>
    <col min="13055" max="13055" width="4.453125" style="11" customWidth="1"/>
    <col min="13056" max="13056" width="13.453125" style="11"/>
    <col min="13057" max="13057" width="20" style="11" customWidth="1"/>
    <col min="13058" max="13058" width="13.453125" style="11" customWidth="1"/>
    <col min="13059" max="13059" width="14.54296875" style="11" customWidth="1"/>
    <col min="13060" max="13060" width="13.453125" style="11" customWidth="1"/>
    <col min="13061" max="13061" width="13.54296875" style="11" customWidth="1"/>
    <col min="13062" max="13062" width="15.1796875" style="11" customWidth="1"/>
    <col min="13063" max="13063" width="15.453125" style="11" customWidth="1"/>
    <col min="13064" max="13308" width="9.1796875" style="11" customWidth="1"/>
    <col min="13309" max="13309" width="5.1796875" style="11" customWidth="1"/>
    <col min="13310" max="13310" width="17.1796875" style="11" customWidth="1"/>
    <col min="13311" max="13311" width="4.453125" style="11" customWidth="1"/>
    <col min="13312" max="13312" width="13.453125" style="11"/>
    <col min="13313" max="13313" width="20" style="11" customWidth="1"/>
    <col min="13314" max="13314" width="13.453125" style="11" customWidth="1"/>
    <col min="13315" max="13315" width="14.54296875" style="11" customWidth="1"/>
    <col min="13316" max="13316" width="13.453125" style="11" customWidth="1"/>
    <col min="13317" max="13317" width="13.54296875" style="11" customWidth="1"/>
    <col min="13318" max="13318" width="15.1796875" style="11" customWidth="1"/>
    <col min="13319" max="13319" width="15.453125" style="11" customWidth="1"/>
    <col min="13320" max="13564" width="9.1796875" style="11" customWidth="1"/>
    <col min="13565" max="13565" width="5.1796875" style="11" customWidth="1"/>
    <col min="13566" max="13566" width="17.1796875" style="11" customWidth="1"/>
    <col min="13567" max="13567" width="4.453125" style="11" customWidth="1"/>
    <col min="13568" max="13568" width="13.453125" style="11"/>
    <col min="13569" max="13569" width="20" style="11" customWidth="1"/>
    <col min="13570" max="13570" width="13.453125" style="11" customWidth="1"/>
    <col min="13571" max="13571" width="14.54296875" style="11" customWidth="1"/>
    <col min="13572" max="13572" width="13.453125" style="11" customWidth="1"/>
    <col min="13573" max="13573" width="13.54296875" style="11" customWidth="1"/>
    <col min="13574" max="13574" width="15.1796875" style="11" customWidth="1"/>
    <col min="13575" max="13575" width="15.453125" style="11" customWidth="1"/>
    <col min="13576" max="13820" width="9.1796875" style="11" customWidth="1"/>
    <col min="13821" max="13821" width="5.1796875" style="11" customWidth="1"/>
    <col min="13822" max="13822" width="17.1796875" style="11" customWidth="1"/>
    <col min="13823" max="13823" width="4.453125" style="11" customWidth="1"/>
    <col min="13824" max="13824" width="13.453125" style="11"/>
    <col min="13825" max="13825" width="20" style="11" customWidth="1"/>
    <col min="13826" max="13826" width="13.453125" style="11" customWidth="1"/>
    <col min="13827" max="13827" width="14.54296875" style="11" customWidth="1"/>
    <col min="13828" max="13828" width="13.453125" style="11" customWidth="1"/>
    <col min="13829" max="13829" width="13.54296875" style="11" customWidth="1"/>
    <col min="13830" max="13830" width="15.1796875" style="11" customWidth="1"/>
    <col min="13831" max="13831" width="15.453125" style="11" customWidth="1"/>
    <col min="13832" max="14076" width="9.1796875" style="11" customWidth="1"/>
    <col min="14077" max="14077" width="5.1796875" style="11" customWidth="1"/>
    <col min="14078" max="14078" width="17.1796875" style="11" customWidth="1"/>
    <col min="14079" max="14079" width="4.453125" style="11" customWidth="1"/>
    <col min="14080" max="14080" width="13.453125" style="11"/>
    <col min="14081" max="14081" width="20" style="11" customWidth="1"/>
    <col min="14082" max="14082" width="13.453125" style="11" customWidth="1"/>
    <col min="14083" max="14083" width="14.54296875" style="11" customWidth="1"/>
    <col min="14084" max="14084" width="13.453125" style="11" customWidth="1"/>
    <col min="14085" max="14085" width="13.54296875" style="11" customWidth="1"/>
    <col min="14086" max="14086" width="15.1796875" style="11" customWidth="1"/>
    <col min="14087" max="14087" width="15.453125" style="11" customWidth="1"/>
    <col min="14088" max="14332" width="9.1796875" style="11" customWidth="1"/>
    <col min="14333" max="14333" width="5.1796875" style="11" customWidth="1"/>
    <col min="14334" max="14334" width="17.1796875" style="11" customWidth="1"/>
    <col min="14335" max="14335" width="4.453125" style="11" customWidth="1"/>
    <col min="14336" max="14336" width="13.453125" style="11"/>
    <col min="14337" max="14337" width="20" style="11" customWidth="1"/>
    <col min="14338" max="14338" width="13.453125" style="11" customWidth="1"/>
    <col min="14339" max="14339" width="14.54296875" style="11" customWidth="1"/>
    <col min="14340" max="14340" width="13.453125" style="11" customWidth="1"/>
    <col min="14341" max="14341" width="13.54296875" style="11" customWidth="1"/>
    <col min="14342" max="14342" width="15.1796875" style="11" customWidth="1"/>
    <col min="14343" max="14343" width="15.453125" style="11" customWidth="1"/>
    <col min="14344" max="14588" width="9.1796875" style="11" customWidth="1"/>
    <col min="14589" max="14589" width="5.1796875" style="11" customWidth="1"/>
    <col min="14590" max="14590" width="17.1796875" style="11" customWidth="1"/>
    <col min="14591" max="14591" width="4.453125" style="11" customWidth="1"/>
    <col min="14592" max="14592" width="13.453125" style="11"/>
    <col min="14593" max="14593" width="20" style="11" customWidth="1"/>
    <col min="14594" max="14594" width="13.453125" style="11" customWidth="1"/>
    <col min="14595" max="14595" width="14.54296875" style="11" customWidth="1"/>
    <col min="14596" max="14596" width="13.453125" style="11" customWidth="1"/>
    <col min="14597" max="14597" width="13.54296875" style="11" customWidth="1"/>
    <col min="14598" max="14598" width="15.1796875" style="11" customWidth="1"/>
    <col min="14599" max="14599" width="15.453125" style="11" customWidth="1"/>
    <col min="14600" max="14844" width="9.1796875" style="11" customWidth="1"/>
    <col min="14845" max="14845" width="5.1796875" style="11" customWidth="1"/>
    <col min="14846" max="14846" width="17.1796875" style="11" customWidth="1"/>
    <col min="14847" max="14847" width="4.453125" style="11" customWidth="1"/>
    <col min="14848" max="14848" width="13.453125" style="11"/>
    <col min="14849" max="14849" width="20" style="11" customWidth="1"/>
    <col min="14850" max="14850" width="13.453125" style="11" customWidth="1"/>
    <col min="14851" max="14851" width="14.54296875" style="11" customWidth="1"/>
    <col min="14852" max="14852" width="13.453125" style="11" customWidth="1"/>
    <col min="14853" max="14853" width="13.54296875" style="11" customWidth="1"/>
    <col min="14854" max="14854" width="15.1796875" style="11" customWidth="1"/>
    <col min="14855" max="14855" width="15.453125" style="11" customWidth="1"/>
    <col min="14856" max="15100" width="9.1796875" style="11" customWidth="1"/>
    <col min="15101" max="15101" width="5.1796875" style="11" customWidth="1"/>
    <col min="15102" max="15102" width="17.1796875" style="11" customWidth="1"/>
    <col min="15103" max="15103" width="4.453125" style="11" customWidth="1"/>
    <col min="15104" max="15104" width="13.453125" style="11"/>
    <col min="15105" max="15105" width="20" style="11" customWidth="1"/>
    <col min="15106" max="15106" width="13.453125" style="11" customWidth="1"/>
    <col min="15107" max="15107" width="14.54296875" style="11" customWidth="1"/>
    <col min="15108" max="15108" width="13.453125" style="11" customWidth="1"/>
    <col min="15109" max="15109" width="13.54296875" style="11" customWidth="1"/>
    <col min="15110" max="15110" width="15.1796875" style="11" customWidth="1"/>
    <col min="15111" max="15111" width="15.453125" style="11" customWidth="1"/>
    <col min="15112" max="15356" width="9.1796875" style="11" customWidth="1"/>
    <col min="15357" max="15357" width="5.1796875" style="11" customWidth="1"/>
    <col min="15358" max="15358" width="17.1796875" style="11" customWidth="1"/>
    <col min="15359" max="15359" width="4.453125" style="11" customWidth="1"/>
    <col min="15360" max="15360" width="13.453125" style="11"/>
    <col min="15361" max="15361" width="20" style="11" customWidth="1"/>
    <col min="15362" max="15362" width="13.453125" style="11" customWidth="1"/>
    <col min="15363" max="15363" width="14.54296875" style="11" customWidth="1"/>
    <col min="15364" max="15364" width="13.453125" style="11" customWidth="1"/>
    <col min="15365" max="15365" width="13.54296875" style="11" customWidth="1"/>
    <col min="15366" max="15366" width="15.1796875" style="11" customWidth="1"/>
    <col min="15367" max="15367" width="15.453125" style="11" customWidth="1"/>
    <col min="15368" max="15612" width="9.1796875" style="11" customWidth="1"/>
    <col min="15613" max="15613" width="5.1796875" style="11" customWidth="1"/>
    <col min="15614" max="15614" width="17.1796875" style="11" customWidth="1"/>
    <col min="15615" max="15615" width="4.453125" style="11" customWidth="1"/>
    <col min="15616" max="15616" width="13.453125" style="11"/>
    <col min="15617" max="15617" width="20" style="11" customWidth="1"/>
    <col min="15618" max="15618" width="13.453125" style="11" customWidth="1"/>
    <col min="15619" max="15619" width="14.54296875" style="11" customWidth="1"/>
    <col min="15620" max="15620" width="13.453125" style="11" customWidth="1"/>
    <col min="15621" max="15621" width="13.54296875" style="11" customWidth="1"/>
    <col min="15622" max="15622" width="15.1796875" style="11" customWidth="1"/>
    <col min="15623" max="15623" width="15.453125" style="11" customWidth="1"/>
    <col min="15624" max="15868" width="9.1796875" style="11" customWidth="1"/>
    <col min="15869" max="15869" width="5.1796875" style="11" customWidth="1"/>
    <col min="15870" max="15870" width="17.1796875" style="11" customWidth="1"/>
    <col min="15871" max="15871" width="4.453125" style="11" customWidth="1"/>
    <col min="15872" max="15872" width="13.453125" style="11"/>
    <col min="15873" max="15873" width="20" style="11" customWidth="1"/>
    <col min="15874" max="15874" width="13.453125" style="11" customWidth="1"/>
    <col min="15875" max="15875" width="14.54296875" style="11" customWidth="1"/>
    <col min="15876" max="15876" width="13.453125" style="11" customWidth="1"/>
    <col min="15877" max="15877" width="13.54296875" style="11" customWidth="1"/>
    <col min="15878" max="15878" width="15.1796875" style="11" customWidth="1"/>
    <col min="15879" max="15879" width="15.453125" style="11" customWidth="1"/>
    <col min="15880" max="16124" width="9.1796875" style="11" customWidth="1"/>
    <col min="16125" max="16125" width="5.1796875" style="11" customWidth="1"/>
    <col min="16126" max="16126" width="17.1796875" style="11" customWidth="1"/>
    <col min="16127" max="16127" width="4.453125" style="11" customWidth="1"/>
    <col min="16128" max="16128" width="13.453125" style="11"/>
    <col min="16129" max="16129" width="20" style="11" customWidth="1"/>
    <col min="16130" max="16130" width="13.453125" style="11" customWidth="1"/>
    <col min="16131" max="16131" width="14.54296875" style="11" customWidth="1"/>
    <col min="16132" max="16132" width="13.453125" style="11" customWidth="1"/>
    <col min="16133" max="16133" width="13.54296875" style="11" customWidth="1"/>
    <col min="16134" max="16134" width="15.1796875" style="11" customWidth="1"/>
    <col min="16135" max="16135" width="15.453125" style="11" customWidth="1"/>
    <col min="16136" max="16380" width="9.1796875" style="11" customWidth="1"/>
    <col min="16381" max="16381" width="5.1796875" style="11" customWidth="1"/>
    <col min="16382" max="16382" width="17.1796875" style="11" customWidth="1"/>
    <col min="16383" max="16383" width="4.453125" style="11" customWidth="1"/>
    <col min="16384" max="16384" width="13.453125" style="11"/>
  </cols>
  <sheetData>
    <row r="1" spans="1:10" ht="15.5" x14ac:dyDescent="0.35">
      <c r="A1" s="1" t="s">
        <v>12</v>
      </c>
    </row>
    <row r="2" spans="1:10" ht="15.5" x14ac:dyDescent="0.35">
      <c r="A2" s="13" t="s">
        <v>81</v>
      </c>
    </row>
    <row r="4" spans="1:10" ht="15.5" x14ac:dyDescent="0.35">
      <c r="A4" s="3" t="s">
        <v>23</v>
      </c>
      <c r="B4" s="3" t="s">
        <v>44</v>
      </c>
    </row>
    <row r="5" spans="1:10" ht="15.5" x14ac:dyDescent="0.35">
      <c r="A5" s="3" t="s">
        <v>25</v>
      </c>
      <c r="B5" s="47" t="s">
        <v>80</v>
      </c>
    </row>
    <row r="6" spans="1:10" s="17" customFormat="1" ht="29" x14ac:dyDescent="0.3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23" t="s">
        <v>20</v>
      </c>
      <c r="H6" s="103" t="s">
        <v>107</v>
      </c>
      <c r="I6" s="164" t="s">
        <v>102</v>
      </c>
      <c r="J6" s="164"/>
    </row>
    <row r="7" spans="1:10" ht="14.5" x14ac:dyDescent="0.35">
      <c r="A7" s="55" t="s">
        <v>110</v>
      </c>
      <c r="B7" s="43">
        <f>B14+B21+B28+B35+B42</f>
        <v>149655</v>
      </c>
      <c r="C7" s="150">
        <f t="shared" ref="C7:F7" si="0">C14+C21+C28+C35+C42</f>
        <v>379165</v>
      </c>
      <c r="D7" s="150">
        <f t="shared" si="0"/>
        <v>0</v>
      </c>
      <c r="E7" s="150">
        <f t="shared" si="0"/>
        <v>0</v>
      </c>
      <c r="F7" s="150">
        <f t="shared" si="0"/>
        <v>1000000</v>
      </c>
      <c r="G7" s="19">
        <f>SUM(B7:F7)</f>
        <v>1528820</v>
      </c>
      <c r="H7" s="104">
        <v>1519189</v>
      </c>
      <c r="I7" s="108">
        <f>(G7-H7)/G7</f>
        <v>6.2996297798301962E-3</v>
      </c>
      <c r="J7" s="109">
        <f>G7-H7</f>
        <v>9631</v>
      </c>
    </row>
    <row r="8" spans="1:10" ht="14.5" x14ac:dyDescent="0.35">
      <c r="A8" s="55" t="s">
        <v>111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4.5" x14ac:dyDescent="0.35">
      <c r="A9" s="55" t="s">
        <v>112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29" x14ac:dyDescent="0.35">
      <c r="A10" s="98" t="s">
        <v>114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4.5" x14ac:dyDescent="0.35">
      <c r="A11" s="142"/>
      <c r="B11" s="22"/>
      <c r="C11" s="22"/>
      <c r="D11" s="22"/>
      <c r="E11" s="22"/>
      <c r="F11" s="22"/>
      <c r="G11" s="23"/>
    </row>
    <row r="12" spans="1:10" ht="14.5" x14ac:dyDescent="0.35">
      <c r="A12" s="142"/>
      <c r="B12" s="24"/>
      <c r="C12" s="24"/>
      <c r="D12" s="24"/>
      <c r="E12" s="24"/>
      <c r="F12" s="24"/>
      <c r="G12" s="25"/>
    </row>
    <row r="13" spans="1:10" ht="43.5" x14ac:dyDescent="0.3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23" t="s">
        <v>20</v>
      </c>
    </row>
    <row r="14" spans="1:10" ht="14.5" x14ac:dyDescent="0.35">
      <c r="A14" s="139" t="s">
        <v>110</v>
      </c>
      <c r="B14" s="19">
        <f>130655-B21</f>
        <v>118998.36974388093</v>
      </c>
      <c r="C14" s="19">
        <f>32898-C21</f>
        <v>37420.403181529029</v>
      </c>
      <c r="D14" s="19">
        <f>0-D21</f>
        <v>0</v>
      </c>
      <c r="E14" s="93">
        <f>0-E21</f>
        <v>0</v>
      </c>
      <c r="F14" s="19">
        <f>856943-F21</f>
        <v>780489.22707459005</v>
      </c>
      <c r="G14" s="19">
        <f>SUM(B14:F14)</f>
        <v>936908</v>
      </c>
    </row>
    <row r="15" spans="1:10" ht="14.5" x14ac:dyDescent="0.35">
      <c r="A15" s="139" t="s">
        <v>111</v>
      </c>
      <c r="B15" s="140">
        <v>0</v>
      </c>
      <c r="C15" s="140">
        <v>0</v>
      </c>
      <c r="D15" s="140">
        <v>0</v>
      </c>
      <c r="E15" s="152">
        <v>0</v>
      </c>
      <c r="F15" s="140">
        <v>0</v>
      </c>
      <c r="G15" s="19">
        <f>SUM(B15:F15)</f>
        <v>0</v>
      </c>
    </row>
    <row r="16" spans="1:10" ht="14.5" x14ac:dyDescent="0.35">
      <c r="A16" s="139" t="s">
        <v>112</v>
      </c>
      <c r="B16" s="140">
        <v>0</v>
      </c>
      <c r="C16" s="140">
        <v>0</v>
      </c>
      <c r="D16" s="140">
        <v>0</v>
      </c>
      <c r="E16" s="152">
        <v>0</v>
      </c>
      <c r="F16" s="140">
        <v>0</v>
      </c>
      <c r="G16" s="19">
        <f>SUM(B16:F16)</f>
        <v>0</v>
      </c>
    </row>
    <row r="17" spans="1:7" ht="29" x14ac:dyDescent="0.35">
      <c r="A17" s="98" t="s">
        <v>114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4.5" x14ac:dyDescent="0.35">
      <c r="A18" s="148"/>
      <c r="B18" s="24"/>
      <c r="C18" s="24"/>
      <c r="D18" s="24"/>
      <c r="E18" s="24"/>
      <c r="F18" s="24"/>
      <c r="G18" s="25"/>
    </row>
    <row r="19" spans="1:7" ht="14.5" x14ac:dyDescent="0.35">
      <c r="A19" s="148"/>
      <c r="B19" s="26"/>
      <c r="C19" s="26"/>
      <c r="D19" s="26"/>
      <c r="E19" s="26"/>
      <c r="F19" s="26"/>
      <c r="G19" s="27"/>
    </row>
    <row r="20" spans="1:7" ht="29" x14ac:dyDescent="0.3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23" t="s">
        <v>20</v>
      </c>
    </row>
    <row r="21" spans="1:7" ht="14.5" x14ac:dyDescent="0.35">
      <c r="A21" s="139" t="s">
        <v>110</v>
      </c>
      <c r="B21" s="140">
        <f>83588*(130655/936908)</f>
        <v>11656.630256119064</v>
      </c>
      <c r="C21" s="140">
        <f>83588*(-50690/936908)</f>
        <v>-4522.4031815290291</v>
      </c>
      <c r="D21" s="140">
        <v>0</v>
      </c>
      <c r="E21" s="152">
        <v>0</v>
      </c>
      <c r="F21" s="140">
        <f>83588*(856943/936908)</f>
        <v>76453.772925409969</v>
      </c>
      <c r="G21" s="19">
        <f>SUM(B21:F21)</f>
        <v>83588</v>
      </c>
    </row>
    <row r="22" spans="1:7" ht="14.5" x14ac:dyDescent="0.35">
      <c r="A22" s="139" t="s">
        <v>111</v>
      </c>
      <c r="B22" s="140">
        <v>0</v>
      </c>
      <c r="C22" s="140">
        <v>0</v>
      </c>
      <c r="D22" s="140">
        <v>0</v>
      </c>
      <c r="E22" s="152">
        <v>0</v>
      </c>
      <c r="F22" s="140">
        <v>0</v>
      </c>
      <c r="G22" s="19">
        <f>SUM(B22:F22)</f>
        <v>0</v>
      </c>
    </row>
    <row r="23" spans="1:7" ht="14.5" x14ac:dyDescent="0.35">
      <c r="A23" s="139" t="s">
        <v>112</v>
      </c>
      <c r="B23" s="140">
        <v>0</v>
      </c>
      <c r="C23" s="140">
        <v>0</v>
      </c>
      <c r="D23" s="140">
        <v>0</v>
      </c>
      <c r="E23" s="152">
        <v>0</v>
      </c>
      <c r="F23" s="140">
        <v>0</v>
      </c>
      <c r="G23" s="19">
        <f>SUM(B23:F23)</f>
        <v>0</v>
      </c>
    </row>
    <row r="24" spans="1:7" ht="29" x14ac:dyDescent="0.35">
      <c r="A24" s="98" t="s">
        <v>114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29" x14ac:dyDescent="0.35">
      <c r="A25" s="21" t="s">
        <v>104</v>
      </c>
      <c r="B25" s="26"/>
      <c r="C25" s="26"/>
      <c r="D25" s="26"/>
      <c r="E25" s="26"/>
      <c r="F25" s="26"/>
      <c r="G25" s="27"/>
    </row>
    <row r="26" spans="1:7" ht="14.5" x14ac:dyDescent="0.35">
      <c r="A26" s="21"/>
      <c r="B26" s="26"/>
      <c r="C26" s="26"/>
      <c r="D26" s="26"/>
      <c r="E26" s="26"/>
      <c r="F26" s="26"/>
      <c r="G26" s="27"/>
    </row>
    <row r="27" spans="1:7" ht="29" x14ac:dyDescent="0.35">
      <c r="A27" s="14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23" t="s">
        <v>20</v>
      </c>
    </row>
    <row r="28" spans="1:7" ht="14.5" x14ac:dyDescent="0.35">
      <c r="A28" s="139" t="s">
        <v>110</v>
      </c>
      <c r="B28" s="140">
        <v>0</v>
      </c>
      <c r="C28" s="140">
        <v>0</v>
      </c>
      <c r="D28" s="140">
        <v>0</v>
      </c>
      <c r="E28" s="152">
        <v>0</v>
      </c>
      <c r="F28" s="140">
        <v>0</v>
      </c>
      <c r="G28" s="19">
        <f>SUM(B28:F28)</f>
        <v>0</v>
      </c>
    </row>
    <row r="29" spans="1:7" ht="14.5" x14ac:dyDescent="0.35">
      <c r="A29" s="139" t="s">
        <v>111</v>
      </c>
      <c r="B29" s="140">
        <v>0</v>
      </c>
      <c r="C29" s="140">
        <v>0</v>
      </c>
      <c r="D29" s="140">
        <v>0</v>
      </c>
      <c r="E29" s="152">
        <v>0</v>
      </c>
      <c r="F29" s="140">
        <v>0</v>
      </c>
      <c r="G29" s="19">
        <f>SUM(B29:F29)</f>
        <v>0</v>
      </c>
    </row>
    <row r="30" spans="1:7" ht="14.5" x14ac:dyDescent="0.35">
      <c r="A30" s="139" t="s">
        <v>112</v>
      </c>
      <c r="B30" s="140">
        <v>0</v>
      </c>
      <c r="C30" s="140">
        <v>0</v>
      </c>
      <c r="D30" s="140">
        <v>0</v>
      </c>
      <c r="E30" s="152">
        <v>0</v>
      </c>
      <c r="F30" s="140">
        <v>0</v>
      </c>
      <c r="G30" s="19">
        <f>SUM(B30:F30)</f>
        <v>0</v>
      </c>
    </row>
    <row r="31" spans="1:7" ht="29" x14ac:dyDescent="0.35">
      <c r="A31" s="98" t="s">
        <v>114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4.5" x14ac:dyDescent="0.35">
      <c r="A32" s="142"/>
      <c r="B32" s="22"/>
      <c r="C32" s="22"/>
      <c r="D32" s="22"/>
      <c r="E32" s="22"/>
      <c r="F32" s="22"/>
      <c r="G32" s="25"/>
    </row>
    <row r="33" spans="1:7" ht="14.5" x14ac:dyDescent="0.35">
      <c r="A33" s="142"/>
      <c r="B33" s="22"/>
      <c r="C33" s="22"/>
      <c r="D33" s="22"/>
      <c r="E33" s="22"/>
      <c r="F33" s="22"/>
      <c r="G33" s="25"/>
    </row>
    <row r="34" spans="1:7" ht="29" x14ac:dyDescent="0.3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23" t="s">
        <v>20</v>
      </c>
    </row>
    <row r="35" spans="1:7" ht="14.5" x14ac:dyDescent="0.35">
      <c r="A35" s="139" t="s">
        <v>110</v>
      </c>
      <c r="B35" s="140">
        <v>19000</v>
      </c>
      <c r="C35" s="140">
        <v>346267</v>
      </c>
      <c r="D35" s="140">
        <v>0</v>
      </c>
      <c r="E35" s="152"/>
      <c r="F35" s="140">
        <v>143057</v>
      </c>
      <c r="G35" s="19">
        <f>SUM(B35:F35)</f>
        <v>508324</v>
      </c>
    </row>
    <row r="36" spans="1:7" ht="14.5" x14ac:dyDescent="0.35">
      <c r="A36" s="139" t="s">
        <v>111</v>
      </c>
      <c r="B36" s="140">
        <v>0</v>
      </c>
      <c r="C36" s="140">
        <v>0</v>
      </c>
      <c r="D36" s="140">
        <v>0</v>
      </c>
      <c r="E36" s="152">
        <v>0</v>
      </c>
      <c r="F36" s="140">
        <v>0</v>
      </c>
      <c r="G36" s="19">
        <f>SUM(B36:F36)</f>
        <v>0</v>
      </c>
    </row>
    <row r="37" spans="1:7" ht="14.5" x14ac:dyDescent="0.35">
      <c r="A37" s="139" t="s">
        <v>112</v>
      </c>
      <c r="B37" s="140">
        <v>0</v>
      </c>
      <c r="C37" s="140">
        <v>0</v>
      </c>
      <c r="D37" s="140">
        <v>0</v>
      </c>
      <c r="E37" s="152">
        <v>0</v>
      </c>
      <c r="F37" s="140">
        <v>0</v>
      </c>
      <c r="G37" s="19">
        <f>SUM(B37:F37)</f>
        <v>0</v>
      </c>
    </row>
    <row r="38" spans="1:7" ht="29" x14ac:dyDescent="0.35">
      <c r="A38" s="98" t="s">
        <v>114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7" ht="14.5" x14ac:dyDescent="0.3">
      <c r="A39" s="165" t="s">
        <v>105</v>
      </c>
      <c r="B39" s="165"/>
      <c r="C39" s="165"/>
      <c r="D39" s="165"/>
      <c r="E39" s="165"/>
      <c r="F39" s="165"/>
      <c r="G39" s="165"/>
    </row>
    <row r="40" spans="1:7" ht="14.5" x14ac:dyDescent="0.35">
      <c r="A40" s="14"/>
      <c r="B40" s="22"/>
      <c r="C40" s="22"/>
      <c r="D40" s="22"/>
      <c r="E40" s="22"/>
      <c r="F40" s="22"/>
      <c r="G40" s="23"/>
    </row>
    <row r="41" spans="1:7" ht="29" x14ac:dyDescent="0.35">
      <c r="A41" s="14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23" t="s">
        <v>20</v>
      </c>
    </row>
    <row r="42" spans="1:7" ht="14.5" x14ac:dyDescent="0.35">
      <c r="A42" s="139" t="s">
        <v>110</v>
      </c>
      <c r="B42" s="140">
        <v>0</v>
      </c>
      <c r="C42" s="140">
        <v>0</v>
      </c>
      <c r="D42" s="140">
        <v>0</v>
      </c>
      <c r="E42" s="152">
        <v>0</v>
      </c>
      <c r="F42" s="140">
        <v>0</v>
      </c>
      <c r="G42" s="19">
        <f>SUM(B42:F42)</f>
        <v>0</v>
      </c>
    </row>
    <row r="43" spans="1:7" ht="14.5" x14ac:dyDescent="0.35">
      <c r="A43" s="139" t="s">
        <v>111</v>
      </c>
      <c r="B43" s="140">
        <v>0</v>
      </c>
      <c r="C43" s="140">
        <v>0</v>
      </c>
      <c r="D43" s="140">
        <v>0</v>
      </c>
      <c r="E43" s="152">
        <v>0</v>
      </c>
      <c r="F43" s="140">
        <v>0</v>
      </c>
      <c r="G43" s="19">
        <f>SUM(B43:F43)</f>
        <v>0</v>
      </c>
    </row>
    <row r="44" spans="1:7" ht="14.5" x14ac:dyDescent="0.35">
      <c r="A44" s="139" t="s">
        <v>112</v>
      </c>
      <c r="B44" s="140">
        <v>0</v>
      </c>
      <c r="C44" s="140">
        <v>0</v>
      </c>
      <c r="D44" s="140">
        <v>0</v>
      </c>
      <c r="E44" s="152">
        <v>0</v>
      </c>
      <c r="F44" s="140">
        <v>0</v>
      </c>
      <c r="G44" s="19">
        <f>SUM(B44:F44)</f>
        <v>0</v>
      </c>
    </row>
    <row r="45" spans="1:7" ht="29" x14ac:dyDescent="0.35">
      <c r="A45" s="98" t="s">
        <v>114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7" ht="14.5" x14ac:dyDescent="0.35">
      <c r="A46" s="21"/>
      <c r="B46" s="22"/>
      <c r="C46" s="22"/>
      <c r="D46" s="22"/>
      <c r="E46" s="22"/>
      <c r="F46" s="22"/>
      <c r="G46" s="25"/>
    </row>
  </sheetData>
  <mergeCells count="2">
    <mergeCell ref="I6:J6"/>
    <mergeCell ref="A39:G39"/>
  </mergeCells>
  <pageMargins left="0.45" right="0.45" top="0.5" bottom="0.5" header="0.3" footer="0.3"/>
  <pageSetup scale="62" orientation="landscape" cellComments="atEnd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11" sqref="B11"/>
    </sheetView>
  </sheetViews>
  <sheetFormatPr defaultRowHeight="14.5" x14ac:dyDescent="0.35"/>
  <cols>
    <col min="1" max="1" width="27.1796875" style="2" customWidth="1"/>
    <col min="2" max="2" width="24.54296875" style="2" bestFit="1" customWidth="1"/>
    <col min="3" max="3" width="24.54296875" style="2" customWidth="1"/>
    <col min="4" max="7" width="15.54296875" style="2" customWidth="1"/>
    <col min="8" max="8" width="13.453125" style="59" bestFit="1" customWidth="1"/>
    <col min="9" max="233" width="9.1796875" style="2"/>
    <col min="234" max="234" width="27.1796875" style="2" customWidth="1"/>
    <col min="235" max="235" width="24.54296875" style="2" bestFit="1" customWidth="1"/>
    <col min="236" max="246" width="15.54296875" style="2" customWidth="1"/>
    <col min="247" max="247" width="21.54296875" style="2" customWidth="1"/>
    <col min="248" max="489" width="9.1796875" style="2"/>
    <col min="490" max="490" width="27.1796875" style="2" customWidth="1"/>
    <col min="491" max="491" width="24.54296875" style="2" bestFit="1" customWidth="1"/>
    <col min="492" max="502" width="15.54296875" style="2" customWidth="1"/>
    <col min="503" max="503" width="21.54296875" style="2" customWidth="1"/>
    <col min="504" max="745" width="9.1796875" style="2"/>
    <col min="746" max="746" width="27.1796875" style="2" customWidth="1"/>
    <col min="747" max="747" width="24.54296875" style="2" bestFit="1" customWidth="1"/>
    <col min="748" max="758" width="15.54296875" style="2" customWidth="1"/>
    <col min="759" max="759" width="21.54296875" style="2" customWidth="1"/>
    <col min="760" max="1001" width="9.1796875" style="2"/>
    <col min="1002" max="1002" width="27.1796875" style="2" customWidth="1"/>
    <col min="1003" max="1003" width="24.54296875" style="2" bestFit="1" customWidth="1"/>
    <col min="1004" max="1014" width="15.54296875" style="2" customWidth="1"/>
    <col min="1015" max="1015" width="21.54296875" style="2" customWidth="1"/>
    <col min="1016" max="1257" width="9.1796875" style="2"/>
    <col min="1258" max="1258" width="27.1796875" style="2" customWidth="1"/>
    <col min="1259" max="1259" width="24.54296875" style="2" bestFit="1" customWidth="1"/>
    <col min="1260" max="1270" width="15.54296875" style="2" customWidth="1"/>
    <col min="1271" max="1271" width="21.54296875" style="2" customWidth="1"/>
    <col min="1272" max="1513" width="9.1796875" style="2"/>
    <col min="1514" max="1514" width="27.1796875" style="2" customWidth="1"/>
    <col min="1515" max="1515" width="24.54296875" style="2" bestFit="1" customWidth="1"/>
    <col min="1516" max="1526" width="15.54296875" style="2" customWidth="1"/>
    <col min="1527" max="1527" width="21.54296875" style="2" customWidth="1"/>
    <col min="1528" max="1769" width="9.1796875" style="2"/>
    <col min="1770" max="1770" width="27.1796875" style="2" customWidth="1"/>
    <col min="1771" max="1771" width="24.54296875" style="2" bestFit="1" customWidth="1"/>
    <col min="1772" max="1782" width="15.54296875" style="2" customWidth="1"/>
    <col min="1783" max="1783" width="21.54296875" style="2" customWidth="1"/>
    <col min="1784" max="2025" width="9.1796875" style="2"/>
    <col min="2026" max="2026" width="27.1796875" style="2" customWidth="1"/>
    <col min="2027" max="2027" width="24.54296875" style="2" bestFit="1" customWidth="1"/>
    <col min="2028" max="2038" width="15.54296875" style="2" customWidth="1"/>
    <col min="2039" max="2039" width="21.54296875" style="2" customWidth="1"/>
    <col min="2040" max="2281" width="9.1796875" style="2"/>
    <col min="2282" max="2282" width="27.1796875" style="2" customWidth="1"/>
    <col min="2283" max="2283" width="24.54296875" style="2" bestFit="1" customWidth="1"/>
    <col min="2284" max="2294" width="15.54296875" style="2" customWidth="1"/>
    <col min="2295" max="2295" width="21.54296875" style="2" customWidth="1"/>
    <col min="2296" max="2537" width="9.1796875" style="2"/>
    <col min="2538" max="2538" width="27.1796875" style="2" customWidth="1"/>
    <col min="2539" max="2539" width="24.54296875" style="2" bestFit="1" customWidth="1"/>
    <col min="2540" max="2550" width="15.54296875" style="2" customWidth="1"/>
    <col min="2551" max="2551" width="21.54296875" style="2" customWidth="1"/>
    <col min="2552" max="2793" width="9.1796875" style="2"/>
    <col min="2794" max="2794" width="27.1796875" style="2" customWidth="1"/>
    <col min="2795" max="2795" width="24.54296875" style="2" bestFit="1" customWidth="1"/>
    <col min="2796" max="2806" width="15.54296875" style="2" customWidth="1"/>
    <col min="2807" max="2807" width="21.54296875" style="2" customWidth="1"/>
    <col min="2808" max="3049" width="9.1796875" style="2"/>
    <col min="3050" max="3050" width="27.1796875" style="2" customWidth="1"/>
    <col min="3051" max="3051" width="24.54296875" style="2" bestFit="1" customWidth="1"/>
    <col min="3052" max="3062" width="15.54296875" style="2" customWidth="1"/>
    <col min="3063" max="3063" width="21.54296875" style="2" customWidth="1"/>
    <col min="3064" max="3305" width="9.1796875" style="2"/>
    <col min="3306" max="3306" width="27.1796875" style="2" customWidth="1"/>
    <col min="3307" max="3307" width="24.54296875" style="2" bestFit="1" customWidth="1"/>
    <col min="3308" max="3318" width="15.54296875" style="2" customWidth="1"/>
    <col min="3319" max="3319" width="21.54296875" style="2" customWidth="1"/>
    <col min="3320" max="3561" width="9.1796875" style="2"/>
    <col min="3562" max="3562" width="27.1796875" style="2" customWidth="1"/>
    <col min="3563" max="3563" width="24.54296875" style="2" bestFit="1" customWidth="1"/>
    <col min="3564" max="3574" width="15.54296875" style="2" customWidth="1"/>
    <col min="3575" max="3575" width="21.54296875" style="2" customWidth="1"/>
    <col min="3576" max="3817" width="9.1796875" style="2"/>
    <col min="3818" max="3818" width="27.1796875" style="2" customWidth="1"/>
    <col min="3819" max="3819" width="24.54296875" style="2" bestFit="1" customWidth="1"/>
    <col min="3820" max="3830" width="15.54296875" style="2" customWidth="1"/>
    <col min="3831" max="3831" width="21.54296875" style="2" customWidth="1"/>
    <col min="3832" max="4073" width="9.1796875" style="2"/>
    <col min="4074" max="4074" width="27.1796875" style="2" customWidth="1"/>
    <col min="4075" max="4075" width="24.54296875" style="2" bestFit="1" customWidth="1"/>
    <col min="4076" max="4086" width="15.54296875" style="2" customWidth="1"/>
    <col min="4087" max="4087" width="21.54296875" style="2" customWidth="1"/>
    <col min="4088" max="4329" width="9.1796875" style="2"/>
    <col min="4330" max="4330" width="27.1796875" style="2" customWidth="1"/>
    <col min="4331" max="4331" width="24.54296875" style="2" bestFit="1" customWidth="1"/>
    <col min="4332" max="4342" width="15.54296875" style="2" customWidth="1"/>
    <col min="4343" max="4343" width="21.54296875" style="2" customWidth="1"/>
    <col min="4344" max="4585" width="9.1796875" style="2"/>
    <col min="4586" max="4586" width="27.1796875" style="2" customWidth="1"/>
    <col min="4587" max="4587" width="24.54296875" style="2" bestFit="1" customWidth="1"/>
    <col min="4588" max="4598" width="15.54296875" style="2" customWidth="1"/>
    <col min="4599" max="4599" width="21.54296875" style="2" customWidth="1"/>
    <col min="4600" max="4841" width="9.1796875" style="2"/>
    <col min="4842" max="4842" width="27.1796875" style="2" customWidth="1"/>
    <col min="4843" max="4843" width="24.54296875" style="2" bestFit="1" customWidth="1"/>
    <col min="4844" max="4854" width="15.54296875" style="2" customWidth="1"/>
    <col min="4855" max="4855" width="21.54296875" style="2" customWidth="1"/>
    <col min="4856" max="5097" width="9.1796875" style="2"/>
    <col min="5098" max="5098" width="27.1796875" style="2" customWidth="1"/>
    <col min="5099" max="5099" width="24.54296875" style="2" bestFit="1" customWidth="1"/>
    <col min="5100" max="5110" width="15.54296875" style="2" customWidth="1"/>
    <col min="5111" max="5111" width="21.54296875" style="2" customWidth="1"/>
    <col min="5112" max="5353" width="9.1796875" style="2"/>
    <col min="5354" max="5354" width="27.1796875" style="2" customWidth="1"/>
    <col min="5355" max="5355" width="24.54296875" style="2" bestFit="1" customWidth="1"/>
    <col min="5356" max="5366" width="15.54296875" style="2" customWidth="1"/>
    <col min="5367" max="5367" width="21.54296875" style="2" customWidth="1"/>
    <col min="5368" max="5609" width="9.1796875" style="2"/>
    <col min="5610" max="5610" width="27.1796875" style="2" customWidth="1"/>
    <col min="5611" max="5611" width="24.54296875" style="2" bestFit="1" customWidth="1"/>
    <col min="5612" max="5622" width="15.54296875" style="2" customWidth="1"/>
    <col min="5623" max="5623" width="21.54296875" style="2" customWidth="1"/>
    <col min="5624" max="5865" width="9.1796875" style="2"/>
    <col min="5866" max="5866" width="27.1796875" style="2" customWidth="1"/>
    <col min="5867" max="5867" width="24.54296875" style="2" bestFit="1" customWidth="1"/>
    <col min="5868" max="5878" width="15.54296875" style="2" customWidth="1"/>
    <col min="5879" max="5879" width="21.54296875" style="2" customWidth="1"/>
    <col min="5880" max="6121" width="9.1796875" style="2"/>
    <col min="6122" max="6122" width="27.1796875" style="2" customWidth="1"/>
    <col min="6123" max="6123" width="24.54296875" style="2" bestFit="1" customWidth="1"/>
    <col min="6124" max="6134" width="15.54296875" style="2" customWidth="1"/>
    <col min="6135" max="6135" width="21.54296875" style="2" customWidth="1"/>
    <col min="6136" max="6377" width="9.1796875" style="2"/>
    <col min="6378" max="6378" width="27.1796875" style="2" customWidth="1"/>
    <col min="6379" max="6379" width="24.54296875" style="2" bestFit="1" customWidth="1"/>
    <col min="6380" max="6390" width="15.54296875" style="2" customWidth="1"/>
    <col min="6391" max="6391" width="21.54296875" style="2" customWidth="1"/>
    <col min="6392" max="6633" width="9.1796875" style="2"/>
    <col min="6634" max="6634" width="27.1796875" style="2" customWidth="1"/>
    <col min="6635" max="6635" width="24.54296875" style="2" bestFit="1" customWidth="1"/>
    <col min="6636" max="6646" width="15.54296875" style="2" customWidth="1"/>
    <col min="6647" max="6647" width="21.54296875" style="2" customWidth="1"/>
    <col min="6648" max="6889" width="9.1796875" style="2"/>
    <col min="6890" max="6890" width="27.1796875" style="2" customWidth="1"/>
    <col min="6891" max="6891" width="24.54296875" style="2" bestFit="1" customWidth="1"/>
    <col min="6892" max="6902" width="15.54296875" style="2" customWidth="1"/>
    <col min="6903" max="6903" width="21.54296875" style="2" customWidth="1"/>
    <col min="6904" max="7145" width="9.1796875" style="2"/>
    <col min="7146" max="7146" width="27.1796875" style="2" customWidth="1"/>
    <col min="7147" max="7147" width="24.54296875" style="2" bestFit="1" customWidth="1"/>
    <col min="7148" max="7158" width="15.54296875" style="2" customWidth="1"/>
    <col min="7159" max="7159" width="21.54296875" style="2" customWidth="1"/>
    <col min="7160" max="7401" width="9.1796875" style="2"/>
    <col min="7402" max="7402" width="27.1796875" style="2" customWidth="1"/>
    <col min="7403" max="7403" width="24.54296875" style="2" bestFit="1" customWidth="1"/>
    <col min="7404" max="7414" width="15.54296875" style="2" customWidth="1"/>
    <col min="7415" max="7415" width="21.54296875" style="2" customWidth="1"/>
    <col min="7416" max="7657" width="9.1796875" style="2"/>
    <col min="7658" max="7658" width="27.1796875" style="2" customWidth="1"/>
    <col min="7659" max="7659" width="24.54296875" style="2" bestFit="1" customWidth="1"/>
    <col min="7660" max="7670" width="15.54296875" style="2" customWidth="1"/>
    <col min="7671" max="7671" width="21.54296875" style="2" customWidth="1"/>
    <col min="7672" max="7913" width="9.1796875" style="2"/>
    <col min="7914" max="7914" width="27.1796875" style="2" customWidth="1"/>
    <col min="7915" max="7915" width="24.54296875" style="2" bestFit="1" customWidth="1"/>
    <col min="7916" max="7926" width="15.54296875" style="2" customWidth="1"/>
    <col min="7927" max="7927" width="21.54296875" style="2" customWidth="1"/>
    <col min="7928" max="8169" width="9.1796875" style="2"/>
    <col min="8170" max="8170" width="27.1796875" style="2" customWidth="1"/>
    <col min="8171" max="8171" width="24.54296875" style="2" bestFit="1" customWidth="1"/>
    <col min="8172" max="8182" width="15.54296875" style="2" customWidth="1"/>
    <col min="8183" max="8183" width="21.54296875" style="2" customWidth="1"/>
    <col min="8184" max="8425" width="9.1796875" style="2"/>
    <col min="8426" max="8426" width="27.1796875" style="2" customWidth="1"/>
    <col min="8427" max="8427" width="24.54296875" style="2" bestFit="1" customWidth="1"/>
    <col min="8428" max="8438" width="15.54296875" style="2" customWidth="1"/>
    <col min="8439" max="8439" width="21.54296875" style="2" customWidth="1"/>
    <col min="8440" max="8681" width="9.1796875" style="2"/>
    <col min="8682" max="8682" width="27.1796875" style="2" customWidth="1"/>
    <col min="8683" max="8683" width="24.54296875" style="2" bestFit="1" customWidth="1"/>
    <col min="8684" max="8694" width="15.54296875" style="2" customWidth="1"/>
    <col min="8695" max="8695" width="21.54296875" style="2" customWidth="1"/>
    <col min="8696" max="8937" width="9.1796875" style="2"/>
    <col min="8938" max="8938" width="27.1796875" style="2" customWidth="1"/>
    <col min="8939" max="8939" width="24.54296875" style="2" bestFit="1" customWidth="1"/>
    <col min="8940" max="8950" width="15.54296875" style="2" customWidth="1"/>
    <col min="8951" max="8951" width="21.54296875" style="2" customWidth="1"/>
    <col min="8952" max="9193" width="9.1796875" style="2"/>
    <col min="9194" max="9194" width="27.1796875" style="2" customWidth="1"/>
    <col min="9195" max="9195" width="24.54296875" style="2" bestFit="1" customWidth="1"/>
    <col min="9196" max="9206" width="15.54296875" style="2" customWidth="1"/>
    <col min="9207" max="9207" width="21.54296875" style="2" customWidth="1"/>
    <col min="9208" max="9449" width="9.1796875" style="2"/>
    <col min="9450" max="9450" width="27.1796875" style="2" customWidth="1"/>
    <col min="9451" max="9451" width="24.54296875" style="2" bestFit="1" customWidth="1"/>
    <col min="9452" max="9462" width="15.54296875" style="2" customWidth="1"/>
    <col min="9463" max="9463" width="21.54296875" style="2" customWidth="1"/>
    <col min="9464" max="9705" width="9.1796875" style="2"/>
    <col min="9706" max="9706" width="27.1796875" style="2" customWidth="1"/>
    <col min="9707" max="9707" width="24.54296875" style="2" bestFit="1" customWidth="1"/>
    <col min="9708" max="9718" width="15.54296875" style="2" customWidth="1"/>
    <col min="9719" max="9719" width="21.54296875" style="2" customWidth="1"/>
    <col min="9720" max="9961" width="9.1796875" style="2"/>
    <col min="9962" max="9962" width="27.1796875" style="2" customWidth="1"/>
    <col min="9963" max="9963" width="24.54296875" style="2" bestFit="1" customWidth="1"/>
    <col min="9964" max="9974" width="15.54296875" style="2" customWidth="1"/>
    <col min="9975" max="9975" width="21.54296875" style="2" customWidth="1"/>
    <col min="9976" max="10217" width="9.1796875" style="2"/>
    <col min="10218" max="10218" width="27.1796875" style="2" customWidth="1"/>
    <col min="10219" max="10219" width="24.54296875" style="2" bestFit="1" customWidth="1"/>
    <col min="10220" max="10230" width="15.54296875" style="2" customWidth="1"/>
    <col min="10231" max="10231" width="21.54296875" style="2" customWidth="1"/>
    <col min="10232" max="10473" width="9.1796875" style="2"/>
    <col min="10474" max="10474" width="27.1796875" style="2" customWidth="1"/>
    <col min="10475" max="10475" width="24.54296875" style="2" bestFit="1" customWidth="1"/>
    <col min="10476" max="10486" width="15.54296875" style="2" customWidth="1"/>
    <col min="10487" max="10487" width="21.54296875" style="2" customWidth="1"/>
    <col min="10488" max="10729" width="9.1796875" style="2"/>
    <col min="10730" max="10730" width="27.1796875" style="2" customWidth="1"/>
    <col min="10731" max="10731" width="24.54296875" style="2" bestFit="1" customWidth="1"/>
    <col min="10732" max="10742" width="15.54296875" style="2" customWidth="1"/>
    <col min="10743" max="10743" width="21.54296875" style="2" customWidth="1"/>
    <col min="10744" max="10985" width="9.1796875" style="2"/>
    <col min="10986" max="10986" width="27.1796875" style="2" customWidth="1"/>
    <col min="10987" max="10987" width="24.54296875" style="2" bestFit="1" customWidth="1"/>
    <col min="10988" max="10998" width="15.54296875" style="2" customWidth="1"/>
    <col min="10999" max="10999" width="21.54296875" style="2" customWidth="1"/>
    <col min="11000" max="11241" width="9.1796875" style="2"/>
    <col min="11242" max="11242" width="27.1796875" style="2" customWidth="1"/>
    <col min="11243" max="11243" width="24.54296875" style="2" bestFit="1" customWidth="1"/>
    <col min="11244" max="11254" width="15.54296875" style="2" customWidth="1"/>
    <col min="11255" max="11255" width="21.54296875" style="2" customWidth="1"/>
    <col min="11256" max="11497" width="9.1796875" style="2"/>
    <col min="11498" max="11498" width="27.1796875" style="2" customWidth="1"/>
    <col min="11499" max="11499" width="24.54296875" style="2" bestFit="1" customWidth="1"/>
    <col min="11500" max="11510" width="15.54296875" style="2" customWidth="1"/>
    <col min="11511" max="11511" width="21.54296875" style="2" customWidth="1"/>
    <col min="11512" max="11753" width="9.1796875" style="2"/>
    <col min="11754" max="11754" width="27.1796875" style="2" customWidth="1"/>
    <col min="11755" max="11755" width="24.54296875" style="2" bestFit="1" customWidth="1"/>
    <col min="11756" max="11766" width="15.54296875" style="2" customWidth="1"/>
    <col min="11767" max="11767" width="21.54296875" style="2" customWidth="1"/>
    <col min="11768" max="12009" width="9.1796875" style="2"/>
    <col min="12010" max="12010" width="27.1796875" style="2" customWidth="1"/>
    <col min="12011" max="12011" width="24.54296875" style="2" bestFit="1" customWidth="1"/>
    <col min="12012" max="12022" width="15.54296875" style="2" customWidth="1"/>
    <col min="12023" max="12023" width="21.54296875" style="2" customWidth="1"/>
    <col min="12024" max="12265" width="9.1796875" style="2"/>
    <col min="12266" max="12266" width="27.1796875" style="2" customWidth="1"/>
    <col min="12267" max="12267" width="24.54296875" style="2" bestFit="1" customWidth="1"/>
    <col min="12268" max="12278" width="15.54296875" style="2" customWidth="1"/>
    <col min="12279" max="12279" width="21.54296875" style="2" customWidth="1"/>
    <col min="12280" max="12521" width="9.1796875" style="2"/>
    <col min="12522" max="12522" width="27.1796875" style="2" customWidth="1"/>
    <col min="12523" max="12523" width="24.54296875" style="2" bestFit="1" customWidth="1"/>
    <col min="12524" max="12534" width="15.54296875" style="2" customWidth="1"/>
    <col min="12535" max="12535" width="21.54296875" style="2" customWidth="1"/>
    <col min="12536" max="12777" width="9.1796875" style="2"/>
    <col min="12778" max="12778" width="27.1796875" style="2" customWidth="1"/>
    <col min="12779" max="12779" width="24.54296875" style="2" bestFit="1" customWidth="1"/>
    <col min="12780" max="12790" width="15.54296875" style="2" customWidth="1"/>
    <col min="12791" max="12791" width="21.54296875" style="2" customWidth="1"/>
    <col min="12792" max="13033" width="9.1796875" style="2"/>
    <col min="13034" max="13034" width="27.1796875" style="2" customWidth="1"/>
    <col min="13035" max="13035" width="24.54296875" style="2" bestFit="1" customWidth="1"/>
    <col min="13036" max="13046" width="15.54296875" style="2" customWidth="1"/>
    <col min="13047" max="13047" width="21.54296875" style="2" customWidth="1"/>
    <col min="13048" max="13289" width="9.1796875" style="2"/>
    <col min="13290" max="13290" width="27.1796875" style="2" customWidth="1"/>
    <col min="13291" max="13291" width="24.54296875" style="2" bestFit="1" customWidth="1"/>
    <col min="13292" max="13302" width="15.54296875" style="2" customWidth="1"/>
    <col min="13303" max="13303" width="21.54296875" style="2" customWidth="1"/>
    <col min="13304" max="13545" width="9.1796875" style="2"/>
    <col min="13546" max="13546" width="27.1796875" style="2" customWidth="1"/>
    <col min="13547" max="13547" width="24.54296875" style="2" bestFit="1" customWidth="1"/>
    <col min="13548" max="13558" width="15.54296875" style="2" customWidth="1"/>
    <col min="13559" max="13559" width="21.54296875" style="2" customWidth="1"/>
    <col min="13560" max="13801" width="9.1796875" style="2"/>
    <col min="13802" max="13802" width="27.1796875" style="2" customWidth="1"/>
    <col min="13803" max="13803" width="24.54296875" style="2" bestFit="1" customWidth="1"/>
    <col min="13804" max="13814" width="15.54296875" style="2" customWidth="1"/>
    <col min="13815" max="13815" width="21.54296875" style="2" customWidth="1"/>
    <col min="13816" max="14057" width="9.1796875" style="2"/>
    <col min="14058" max="14058" width="27.1796875" style="2" customWidth="1"/>
    <col min="14059" max="14059" width="24.54296875" style="2" bestFit="1" customWidth="1"/>
    <col min="14060" max="14070" width="15.54296875" style="2" customWidth="1"/>
    <col min="14071" max="14071" width="21.54296875" style="2" customWidth="1"/>
    <col min="14072" max="14313" width="9.1796875" style="2"/>
    <col min="14314" max="14314" width="27.1796875" style="2" customWidth="1"/>
    <col min="14315" max="14315" width="24.54296875" style="2" bestFit="1" customWidth="1"/>
    <col min="14316" max="14326" width="15.54296875" style="2" customWidth="1"/>
    <col min="14327" max="14327" width="21.54296875" style="2" customWidth="1"/>
    <col min="14328" max="14569" width="9.1796875" style="2"/>
    <col min="14570" max="14570" width="27.1796875" style="2" customWidth="1"/>
    <col min="14571" max="14571" width="24.54296875" style="2" bestFit="1" customWidth="1"/>
    <col min="14572" max="14582" width="15.54296875" style="2" customWidth="1"/>
    <col min="14583" max="14583" width="21.54296875" style="2" customWidth="1"/>
    <col min="14584" max="14825" width="9.1796875" style="2"/>
    <col min="14826" max="14826" width="27.1796875" style="2" customWidth="1"/>
    <col min="14827" max="14827" width="24.54296875" style="2" bestFit="1" customWidth="1"/>
    <col min="14828" max="14838" width="15.54296875" style="2" customWidth="1"/>
    <col min="14839" max="14839" width="21.54296875" style="2" customWidth="1"/>
    <col min="14840" max="15081" width="9.1796875" style="2"/>
    <col min="15082" max="15082" width="27.1796875" style="2" customWidth="1"/>
    <col min="15083" max="15083" width="24.54296875" style="2" bestFit="1" customWidth="1"/>
    <col min="15084" max="15094" width="15.54296875" style="2" customWidth="1"/>
    <col min="15095" max="15095" width="21.54296875" style="2" customWidth="1"/>
    <col min="15096" max="15337" width="9.1796875" style="2"/>
    <col min="15338" max="15338" width="27.1796875" style="2" customWidth="1"/>
    <col min="15339" max="15339" width="24.54296875" style="2" bestFit="1" customWidth="1"/>
    <col min="15340" max="15350" width="15.54296875" style="2" customWidth="1"/>
    <col min="15351" max="15351" width="21.54296875" style="2" customWidth="1"/>
    <col min="15352" max="15593" width="9.1796875" style="2"/>
    <col min="15594" max="15594" width="27.1796875" style="2" customWidth="1"/>
    <col min="15595" max="15595" width="24.54296875" style="2" bestFit="1" customWidth="1"/>
    <col min="15596" max="15606" width="15.54296875" style="2" customWidth="1"/>
    <col min="15607" max="15607" width="21.54296875" style="2" customWidth="1"/>
    <col min="15608" max="15849" width="9.1796875" style="2"/>
    <col min="15850" max="15850" width="27.1796875" style="2" customWidth="1"/>
    <col min="15851" max="15851" width="24.54296875" style="2" bestFit="1" customWidth="1"/>
    <col min="15852" max="15862" width="15.54296875" style="2" customWidth="1"/>
    <col min="15863" max="15863" width="21.54296875" style="2" customWidth="1"/>
    <col min="15864" max="16105" width="9.1796875" style="2"/>
    <col min="16106" max="16106" width="27.1796875" style="2" customWidth="1"/>
    <col min="16107" max="16107" width="24.54296875" style="2" bestFit="1" customWidth="1"/>
    <col min="16108" max="16118" width="15.54296875" style="2" customWidth="1"/>
    <col min="16119" max="16119" width="21.54296875" style="2" customWidth="1"/>
    <col min="16120" max="16384" width="9.1796875" style="2"/>
  </cols>
  <sheetData>
    <row r="1" spans="1:7" ht="15.5" x14ac:dyDescent="0.35">
      <c r="A1" s="1" t="s">
        <v>0</v>
      </c>
    </row>
    <row r="2" spans="1:7" ht="15.5" x14ac:dyDescent="0.35">
      <c r="A2" s="3" t="s">
        <v>109</v>
      </c>
      <c r="B2"/>
      <c r="C2"/>
      <c r="D2"/>
      <c r="E2"/>
      <c r="F2"/>
      <c r="G2"/>
    </row>
    <row r="3" spans="1:7" ht="15.5" x14ac:dyDescent="0.35">
      <c r="A3" s="3"/>
      <c r="B3"/>
      <c r="C3"/>
      <c r="D3"/>
      <c r="E3"/>
      <c r="F3"/>
      <c r="G3" s="44"/>
    </row>
    <row r="4" spans="1:7" ht="15.5" x14ac:dyDescent="0.35">
      <c r="A4" s="3" t="s">
        <v>1</v>
      </c>
      <c r="B4" s="3" t="s">
        <v>45</v>
      </c>
      <c r="C4" s="3"/>
      <c r="D4"/>
      <c r="E4"/>
      <c r="F4"/>
      <c r="G4" s="44"/>
    </row>
    <row r="5" spans="1:7" ht="15.5" x14ac:dyDescent="0.35">
      <c r="A5" s="3"/>
      <c r="B5" s="3"/>
      <c r="C5" s="3"/>
      <c r="D5"/>
      <c r="E5"/>
      <c r="F5"/>
      <c r="G5" s="44"/>
    </row>
    <row r="6" spans="1:7" ht="15.5" x14ac:dyDescent="0.35">
      <c r="A6" s="3"/>
      <c r="B6" s="3"/>
      <c r="C6" s="3"/>
      <c r="D6"/>
      <c r="E6"/>
      <c r="F6"/>
      <c r="G6" s="44"/>
    </row>
    <row r="7" spans="1:7" ht="44.5" x14ac:dyDescent="0.45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7" x14ac:dyDescent="0.3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7" x14ac:dyDescent="0.35">
      <c r="A9"/>
      <c r="B9" s="7"/>
      <c r="C9" s="7"/>
      <c r="D9" s="7"/>
      <c r="E9" s="7"/>
      <c r="F9" s="7"/>
      <c r="G9" s="42"/>
    </row>
    <row r="10" spans="1:7" ht="15.5" x14ac:dyDescent="0.35">
      <c r="A10" s="8" t="s">
        <v>110</v>
      </c>
      <c r="B10" s="9">
        <f>'51-Categorized Balances'!G14</f>
        <v>508787.00000000012</v>
      </c>
      <c r="C10" s="9">
        <f>'51-Categorized Balances'!G21</f>
        <v>703912</v>
      </c>
      <c r="D10" s="9">
        <f>'51-Categorized Balances'!G28</f>
        <v>0</v>
      </c>
      <c r="E10" s="9">
        <f>'51-Categorized Balances'!G35</f>
        <v>0</v>
      </c>
      <c r="F10" s="9">
        <f>'51-Categorized Balances'!G42</f>
        <v>157941</v>
      </c>
      <c r="G10" s="9">
        <f>SUM(B10:F10)</f>
        <v>1370640</v>
      </c>
    </row>
    <row r="11" spans="1:7" ht="15.5" x14ac:dyDescent="0.35">
      <c r="A11" s="8" t="s">
        <v>111</v>
      </c>
      <c r="B11" s="67">
        <f>'51-Categorized Balances'!G15</f>
        <v>0</v>
      </c>
      <c r="C11" s="9">
        <f>'51-Categorized Balances'!G22</f>
        <v>0</v>
      </c>
      <c r="D11" s="67">
        <f>'51-Categorized Balances'!G29</f>
        <v>0</v>
      </c>
      <c r="E11" s="67">
        <f>'51-Categorized Balances'!G36</f>
        <v>0</v>
      </c>
      <c r="F11" s="67">
        <f>'51-Categorized Balances'!G43</f>
        <v>0</v>
      </c>
      <c r="G11" s="9">
        <f>SUM(B11:F11)</f>
        <v>0</v>
      </c>
    </row>
    <row r="12" spans="1:7" ht="15.5" x14ac:dyDescent="0.35">
      <c r="A12" s="8" t="s">
        <v>112</v>
      </c>
      <c r="B12" s="68">
        <f>'51-Categorized Balances'!G16</f>
        <v>0</v>
      </c>
      <c r="C12" s="9">
        <f>'51-Categorized Balances'!G23</f>
        <v>0</v>
      </c>
      <c r="D12" s="68">
        <f>'51-Categorized Balances'!G30</f>
        <v>0</v>
      </c>
      <c r="E12" s="68">
        <f>'51-Categorized Balances'!G37</f>
        <v>0</v>
      </c>
      <c r="F12" s="68">
        <f>'51-Categorized Balances'!G44</f>
        <v>0</v>
      </c>
      <c r="G12" s="9">
        <f>SUM(B12:F12)</f>
        <v>0</v>
      </c>
    </row>
    <row r="13" spans="1:7" x14ac:dyDescent="0.35">
      <c r="A13"/>
      <c r="B13"/>
      <c r="C13"/>
      <c r="D13"/>
      <c r="E13"/>
      <c r="F13"/>
      <c r="G13" s="44"/>
    </row>
    <row r="14" spans="1:7" x14ac:dyDescent="0.35">
      <c r="F14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G21" sqref="G21"/>
    </sheetView>
  </sheetViews>
  <sheetFormatPr defaultColWidth="13.453125" defaultRowHeight="13" x14ac:dyDescent="0.3"/>
  <cols>
    <col min="1" max="1" width="20" style="11" customWidth="1"/>
    <col min="2" max="4" width="13.453125" style="11" customWidth="1"/>
    <col min="5" max="5" width="13.54296875" style="11" customWidth="1"/>
    <col min="6" max="6" width="15.1796875" style="11" customWidth="1"/>
    <col min="7" max="7" width="15.453125" style="12" customWidth="1"/>
    <col min="8" max="8" width="16.453125" style="11" customWidth="1"/>
    <col min="9" max="9" width="9.1796875" style="105" customWidth="1"/>
    <col min="10" max="252" width="9.1796875" style="11" customWidth="1"/>
    <col min="253" max="253" width="5.1796875" style="11" customWidth="1"/>
    <col min="254" max="254" width="17.1796875" style="11" customWidth="1"/>
    <col min="255" max="255" width="4.453125" style="11" customWidth="1"/>
    <col min="256" max="256" width="13.453125" style="11"/>
    <col min="257" max="257" width="20" style="11" customWidth="1"/>
    <col min="258" max="260" width="13.453125" style="11" customWidth="1"/>
    <col min="261" max="261" width="13.54296875" style="11" customWidth="1"/>
    <col min="262" max="262" width="15.1796875" style="11" customWidth="1"/>
    <col min="263" max="263" width="15.453125" style="11" customWidth="1"/>
    <col min="264" max="508" width="9.1796875" style="11" customWidth="1"/>
    <col min="509" max="509" width="5.1796875" style="11" customWidth="1"/>
    <col min="510" max="510" width="17.1796875" style="11" customWidth="1"/>
    <col min="511" max="511" width="4.453125" style="11" customWidth="1"/>
    <col min="512" max="512" width="13.453125" style="11"/>
    <col min="513" max="513" width="20" style="11" customWidth="1"/>
    <col min="514" max="516" width="13.453125" style="11" customWidth="1"/>
    <col min="517" max="517" width="13.54296875" style="11" customWidth="1"/>
    <col min="518" max="518" width="15.1796875" style="11" customWidth="1"/>
    <col min="519" max="519" width="15.453125" style="11" customWidth="1"/>
    <col min="520" max="764" width="9.1796875" style="11" customWidth="1"/>
    <col min="765" max="765" width="5.1796875" style="11" customWidth="1"/>
    <col min="766" max="766" width="17.1796875" style="11" customWidth="1"/>
    <col min="767" max="767" width="4.453125" style="11" customWidth="1"/>
    <col min="768" max="768" width="13.453125" style="11"/>
    <col min="769" max="769" width="20" style="11" customWidth="1"/>
    <col min="770" max="772" width="13.453125" style="11" customWidth="1"/>
    <col min="773" max="773" width="13.54296875" style="11" customWidth="1"/>
    <col min="774" max="774" width="15.1796875" style="11" customWidth="1"/>
    <col min="775" max="775" width="15.453125" style="11" customWidth="1"/>
    <col min="776" max="1020" width="9.1796875" style="11" customWidth="1"/>
    <col min="1021" max="1021" width="5.1796875" style="11" customWidth="1"/>
    <col min="1022" max="1022" width="17.1796875" style="11" customWidth="1"/>
    <col min="1023" max="1023" width="4.453125" style="11" customWidth="1"/>
    <col min="1024" max="1024" width="13.453125" style="11"/>
    <col min="1025" max="1025" width="20" style="11" customWidth="1"/>
    <col min="1026" max="1028" width="13.453125" style="11" customWidth="1"/>
    <col min="1029" max="1029" width="13.54296875" style="11" customWidth="1"/>
    <col min="1030" max="1030" width="15.1796875" style="11" customWidth="1"/>
    <col min="1031" max="1031" width="15.453125" style="11" customWidth="1"/>
    <col min="1032" max="1276" width="9.1796875" style="11" customWidth="1"/>
    <col min="1277" max="1277" width="5.1796875" style="11" customWidth="1"/>
    <col min="1278" max="1278" width="17.1796875" style="11" customWidth="1"/>
    <col min="1279" max="1279" width="4.453125" style="11" customWidth="1"/>
    <col min="1280" max="1280" width="13.453125" style="11"/>
    <col min="1281" max="1281" width="20" style="11" customWidth="1"/>
    <col min="1282" max="1284" width="13.453125" style="11" customWidth="1"/>
    <col min="1285" max="1285" width="13.54296875" style="11" customWidth="1"/>
    <col min="1286" max="1286" width="15.1796875" style="11" customWidth="1"/>
    <col min="1287" max="1287" width="15.453125" style="11" customWidth="1"/>
    <col min="1288" max="1532" width="9.1796875" style="11" customWidth="1"/>
    <col min="1533" max="1533" width="5.1796875" style="11" customWidth="1"/>
    <col min="1534" max="1534" width="17.1796875" style="11" customWidth="1"/>
    <col min="1535" max="1535" width="4.453125" style="11" customWidth="1"/>
    <col min="1536" max="1536" width="13.453125" style="11"/>
    <col min="1537" max="1537" width="20" style="11" customWidth="1"/>
    <col min="1538" max="1540" width="13.453125" style="11" customWidth="1"/>
    <col min="1541" max="1541" width="13.54296875" style="11" customWidth="1"/>
    <col min="1542" max="1542" width="15.1796875" style="11" customWidth="1"/>
    <col min="1543" max="1543" width="15.453125" style="11" customWidth="1"/>
    <col min="1544" max="1788" width="9.1796875" style="11" customWidth="1"/>
    <col min="1789" max="1789" width="5.1796875" style="11" customWidth="1"/>
    <col min="1790" max="1790" width="17.1796875" style="11" customWidth="1"/>
    <col min="1791" max="1791" width="4.453125" style="11" customWidth="1"/>
    <col min="1792" max="1792" width="13.453125" style="11"/>
    <col min="1793" max="1793" width="20" style="11" customWidth="1"/>
    <col min="1794" max="1796" width="13.453125" style="11" customWidth="1"/>
    <col min="1797" max="1797" width="13.54296875" style="11" customWidth="1"/>
    <col min="1798" max="1798" width="15.1796875" style="11" customWidth="1"/>
    <col min="1799" max="1799" width="15.453125" style="11" customWidth="1"/>
    <col min="1800" max="2044" width="9.1796875" style="11" customWidth="1"/>
    <col min="2045" max="2045" width="5.1796875" style="11" customWidth="1"/>
    <col min="2046" max="2046" width="17.1796875" style="11" customWidth="1"/>
    <col min="2047" max="2047" width="4.453125" style="11" customWidth="1"/>
    <col min="2048" max="2048" width="13.453125" style="11"/>
    <col min="2049" max="2049" width="20" style="11" customWidth="1"/>
    <col min="2050" max="2052" width="13.453125" style="11" customWidth="1"/>
    <col min="2053" max="2053" width="13.54296875" style="11" customWidth="1"/>
    <col min="2054" max="2054" width="15.1796875" style="11" customWidth="1"/>
    <col min="2055" max="2055" width="15.453125" style="11" customWidth="1"/>
    <col min="2056" max="2300" width="9.1796875" style="11" customWidth="1"/>
    <col min="2301" max="2301" width="5.1796875" style="11" customWidth="1"/>
    <col min="2302" max="2302" width="17.1796875" style="11" customWidth="1"/>
    <col min="2303" max="2303" width="4.453125" style="11" customWidth="1"/>
    <col min="2304" max="2304" width="13.453125" style="11"/>
    <col min="2305" max="2305" width="20" style="11" customWidth="1"/>
    <col min="2306" max="2308" width="13.453125" style="11" customWidth="1"/>
    <col min="2309" max="2309" width="13.54296875" style="11" customWidth="1"/>
    <col min="2310" max="2310" width="15.1796875" style="11" customWidth="1"/>
    <col min="2311" max="2311" width="15.453125" style="11" customWidth="1"/>
    <col min="2312" max="2556" width="9.1796875" style="11" customWidth="1"/>
    <col min="2557" max="2557" width="5.1796875" style="11" customWidth="1"/>
    <col min="2558" max="2558" width="17.1796875" style="11" customWidth="1"/>
    <col min="2559" max="2559" width="4.453125" style="11" customWidth="1"/>
    <col min="2560" max="2560" width="13.453125" style="11"/>
    <col min="2561" max="2561" width="20" style="11" customWidth="1"/>
    <col min="2562" max="2564" width="13.453125" style="11" customWidth="1"/>
    <col min="2565" max="2565" width="13.54296875" style="11" customWidth="1"/>
    <col min="2566" max="2566" width="15.1796875" style="11" customWidth="1"/>
    <col min="2567" max="2567" width="15.453125" style="11" customWidth="1"/>
    <col min="2568" max="2812" width="9.1796875" style="11" customWidth="1"/>
    <col min="2813" max="2813" width="5.1796875" style="11" customWidth="1"/>
    <col min="2814" max="2814" width="17.1796875" style="11" customWidth="1"/>
    <col min="2815" max="2815" width="4.453125" style="11" customWidth="1"/>
    <col min="2816" max="2816" width="13.453125" style="11"/>
    <col min="2817" max="2817" width="20" style="11" customWidth="1"/>
    <col min="2818" max="2820" width="13.453125" style="11" customWidth="1"/>
    <col min="2821" max="2821" width="13.54296875" style="11" customWidth="1"/>
    <col min="2822" max="2822" width="15.1796875" style="11" customWidth="1"/>
    <col min="2823" max="2823" width="15.453125" style="11" customWidth="1"/>
    <col min="2824" max="3068" width="9.1796875" style="11" customWidth="1"/>
    <col min="3069" max="3069" width="5.1796875" style="11" customWidth="1"/>
    <col min="3070" max="3070" width="17.1796875" style="11" customWidth="1"/>
    <col min="3071" max="3071" width="4.453125" style="11" customWidth="1"/>
    <col min="3072" max="3072" width="13.453125" style="11"/>
    <col min="3073" max="3073" width="20" style="11" customWidth="1"/>
    <col min="3074" max="3076" width="13.453125" style="11" customWidth="1"/>
    <col min="3077" max="3077" width="13.54296875" style="11" customWidth="1"/>
    <col min="3078" max="3078" width="15.1796875" style="11" customWidth="1"/>
    <col min="3079" max="3079" width="15.453125" style="11" customWidth="1"/>
    <col min="3080" max="3324" width="9.1796875" style="11" customWidth="1"/>
    <col min="3325" max="3325" width="5.1796875" style="11" customWidth="1"/>
    <col min="3326" max="3326" width="17.1796875" style="11" customWidth="1"/>
    <col min="3327" max="3327" width="4.453125" style="11" customWidth="1"/>
    <col min="3328" max="3328" width="13.453125" style="11"/>
    <col min="3329" max="3329" width="20" style="11" customWidth="1"/>
    <col min="3330" max="3332" width="13.453125" style="11" customWidth="1"/>
    <col min="3333" max="3333" width="13.54296875" style="11" customWidth="1"/>
    <col min="3334" max="3334" width="15.1796875" style="11" customWidth="1"/>
    <col min="3335" max="3335" width="15.453125" style="11" customWidth="1"/>
    <col min="3336" max="3580" width="9.1796875" style="11" customWidth="1"/>
    <col min="3581" max="3581" width="5.1796875" style="11" customWidth="1"/>
    <col min="3582" max="3582" width="17.1796875" style="11" customWidth="1"/>
    <col min="3583" max="3583" width="4.453125" style="11" customWidth="1"/>
    <col min="3584" max="3584" width="13.453125" style="11"/>
    <col min="3585" max="3585" width="20" style="11" customWidth="1"/>
    <col min="3586" max="3588" width="13.453125" style="11" customWidth="1"/>
    <col min="3589" max="3589" width="13.54296875" style="11" customWidth="1"/>
    <col min="3590" max="3590" width="15.1796875" style="11" customWidth="1"/>
    <col min="3591" max="3591" width="15.453125" style="11" customWidth="1"/>
    <col min="3592" max="3836" width="9.1796875" style="11" customWidth="1"/>
    <col min="3837" max="3837" width="5.1796875" style="11" customWidth="1"/>
    <col min="3838" max="3838" width="17.1796875" style="11" customWidth="1"/>
    <col min="3839" max="3839" width="4.453125" style="11" customWidth="1"/>
    <col min="3840" max="3840" width="13.453125" style="11"/>
    <col min="3841" max="3841" width="20" style="11" customWidth="1"/>
    <col min="3842" max="3844" width="13.453125" style="11" customWidth="1"/>
    <col min="3845" max="3845" width="13.54296875" style="11" customWidth="1"/>
    <col min="3846" max="3846" width="15.1796875" style="11" customWidth="1"/>
    <col min="3847" max="3847" width="15.453125" style="11" customWidth="1"/>
    <col min="3848" max="4092" width="9.1796875" style="11" customWidth="1"/>
    <col min="4093" max="4093" width="5.1796875" style="11" customWidth="1"/>
    <col min="4094" max="4094" width="17.1796875" style="11" customWidth="1"/>
    <col min="4095" max="4095" width="4.453125" style="11" customWidth="1"/>
    <col min="4096" max="4096" width="13.453125" style="11"/>
    <col min="4097" max="4097" width="20" style="11" customWidth="1"/>
    <col min="4098" max="4100" width="13.453125" style="11" customWidth="1"/>
    <col min="4101" max="4101" width="13.54296875" style="11" customWidth="1"/>
    <col min="4102" max="4102" width="15.1796875" style="11" customWidth="1"/>
    <col min="4103" max="4103" width="15.453125" style="11" customWidth="1"/>
    <col min="4104" max="4348" width="9.1796875" style="11" customWidth="1"/>
    <col min="4349" max="4349" width="5.1796875" style="11" customWidth="1"/>
    <col min="4350" max="4350" width="17.1796875" style="11" customWidth="1"/>
    <col min="4351" max="4351" width="4.453125" style="11" customWidth="1"/>
    <col min="4352" max="4352" width="13.453125" style="11"/>
    <col min="4353" max="4353" width="20" style="11" customWidth="1"/>
    <col min="4354" max="4356" width="13.453125" style="11" customWidth="1"/>
    <col min="4357" max="4357" width="13.54296875" style="11" customWidth="1"/>
    <col min="4358" max="4358" width="15.1796875" style="11" customWidth="1"/>
    <col min="4359" max="4359" width="15.453125" style="11" customWidth="1"/>
    <col min="4360" max="4604" width="9.1796875" style="11" customWidth="1"/>
    <col min="4605" max="4605" width="5.1796875" style="11" customWidth="1"/>
    <col min="4606" max="4606" width="17.1796875" style="11" customWidth="1"/>
    <col min="4607" max="4607" width="4.453125" style="11" customWidth="1"/>
    <col min="4608" max="4608" width="13.453125" style="11"/>
    <col min="4609" max="4609" width="20" style="11" customWidth="1"/>
    <col min="4610" max="4612" width="13.453125" style="11" customWidth="1"/>
    <col min="4613" max="4613" width="13.54296875" style="11" customWidth="1"/>
    <col min="4614" max="4614" width="15.1796875" style="11" customWidth="1"/>
    <col min="4615" max="4615" width="15.453125" style="11" customWidth="1"/>
    <col min="4616" max="4860" width="9.1796875" style="11" customWidth="1"/>
    <col min="4861" max="4861" width="5.1796875" style="11" customWidth="1"/>
    <col min="4862" max="4862" width="17.1796875" style="11" customWidth="1"/>
    <col min="4863" max="4863" width="4.453125" style="11" customWidth="1"/>
    <col min="4864" max="4864" width="13.453125" style="11"/>
    <col min="4865" max="4865" width="20" style="11" customWidth="1"/>
    <col min="4866" max="4868" width="13.453125" style="11" customWidth="1"/>
    <col min="4869" max="4869" width="13.54296875" style="11" customWidth="1"/>
    <col min="4870" max="4870" width="15.1796875" style="11" customWidth="1"/>
    <col min="4871" max="4871" width="15.453125" style="11" customWidth="1"/>
    <col min="4872" max="5116" width="9.1796875" style="11" customWidth="1"/>
    <col min="5117" max="5117" width="5.1796875" style="11" customWidth="1"/>
    <col min="5118" max="5118" width="17.1796875" style="11" customWidth="1"/>
    <col min="5119" max="5119" width="4.453125" style="11" customWidth="1"/>
    <col min="5120" max="5120" width="13.453125" style="11"/>
    <col min="5121" max="5121" width="20" style="11" customWidth="1"/>
    <col min="5122" max="5124" width="13.453125" style="11" customWidth="1"/>
    <col min="5125" max="5125" width="13.54296875" style="11" customWidth="1"/>
    <col min="5126" max="5126" width="15.1796875" style="11" customWidth="1"/>
    <col min="5127" max="5127" width="15.453125" style="11" customWidth="1"/>
    <col min="5128" max="5372" width="9.1796875" style="11" customWidth="1"/>
    <col min="5373" max="5373" width="5.1796875" style="11" customWidth="1"/>
    <col min="5374" max="5374" width="17.1796875" style="11" customWidth="1"/>
    <col min="5375" max="5375" width="4.453125" style="11" customWidth="1"/>
    <col min="5376" max="5376" width="13.453125" style="11"/>
    <col min="5377" max="5377" width="20" style="11" customWidth="1"/>
    <col min="5378" max="5380" width="13.453125" style="11" customWidth="1"/>
    <col min="5381" max="5381" width="13.54296875" style="11" customWidth="1"/>
    <col min="5382" max="5382" width="15.1796875" style="11" customWidth="1"/>
    <col min="5383" max="5383" width="15.453125" style="11" customWidth="1"/>
    <col min="5384" max="5628" width="9.1796875" style="11" customWidth="1"/>
    <col min="5629" max="5629" width="5.1796875" style="11" customWidth="1"/>
    <col min="5630" max="5630" width="17.1796875" style="11" customWidth="1"/>
    <col min="5631" max="5631" width="4.453125" style="11" customWidth="1"/>
    <col min="5632" max="5632" width="13.453125" style="11"/>
    <col min="5633" max="5633" width="20" style="11" customWidth="1"/>
    <col min="5634" max="5636" width="13.453125" style="11" customWidth="1"/>
    <col min="5637" max="5637" width="13.54296875" style="11" customWidth="1"/>
    <col min="5638" max="5638" width="15.1796875" style="11" customWidth="1"/>
    <col min="5639" max="5639" width="15.453125" style="11" customWidth="1"/>
    <col min="5640" max="5884" width="9.1796875" style="11" customWidth="1"/>
    <col min="5885" max="5885" width="5.1796875" style="11" customWidth="1"/>
    <col min="5886" max="5886" width="17.1796875" style="11" customWidth="1"/>
    <col min="5887" max="5887" width="4.453125" style="11" customWidth="1"/>
    <col min="5888" max="5888" width="13.453125" style="11"/>
    <col min="5889" max="5889" width="20" style="11" customWidth="1"/>
    <col min="5890" max="5892" width="13.453125" style="11" customWidth="1"/>
    <col min="5893" max="5893" width="13.54296875" style="11" customWidth="1"/>
    <col min="5894" max="5894" width="15.1796875" style="11" customWidth="1"/>
    <col min="5895" max="5895" width="15.453125" style="11" customWidth="1"/>
    <col min="5896" max="6140" width="9.1796875" style="11" customWidth="1"/>
    <col min="6141" max="6141" width="5.1796875" style="11" customWidth="1"/>
    <col min="6142" max="6142" width="17.1796875" style="11" customWidth="1"/>
    <col min="6143" max="6143" width="4.453125" style="11" customWidth="1"/>
    <col min="6144" max="6144" width="13.453125" style="11"/>
    <col min="6145" max="6145" width="20" style="11" customWidth="1"/>
    <col min="6146" max="6148" width="13.453125" style="11" customWidth="1"/>
    <col min="6149" max="6149" width="13.54296875" style="11" customWidth="1"/>
    <col min="6150" max="6150" width="15.1796875" style="11" customWidth="1"/>
    <col min="6151" max="6151" width="15.453125" style="11" customWidth="1"/>
    <col min="6152" max="6396" width="9.1796875" style="11" customWidth="1"/>
    <col min="6397" max="6397" width="5.1796875" style="11" customWidth="1"/>
    <col min="6398" max="6398" width="17.1796875" style="11" customWidth="1"/>
    <col min="6399" max="6399" width="4.453125" style="11" customWidth="1"/>
    <col min="6400" max="6400" width="13.453125" style="11"/>
    <col min="6401" max="6401" width="20" style="11" customWidth="1"/>
    <col min="6402" max="6404" width="13.453125" style="11" customWidth="1"/>
    <col min="6405" max="6405" width="13.54296875" style="11" customWidth="1"/>
    <col min="6406" max="6406" width="15.1796875" style="11" customWidth="1"/>
    <col min="6407" max="6407" width="15.453125" style="11" customWidth="1"/>
    <col min="6408" max="6652" width="9.1796875" style="11" customWidth="1"/>
    <col min="6653" max="6653" width="5.1796875" style="11" customWidth="1"/>
    <col min="6654" max="6654" width="17.1796875" style="11" customWidth="1"/>
    <col min="6655" max="6655" width="4.453125" style="11" customWidth="1"/>
    <col min="6656" max="6656" width="13.453125" style="11"/>
    <col min="6657" max="6657" width="20" style="11" customWidth="1"/>
    <col min="6658" max="6660" width="13.453125" style="11" customWidth="1"/>
    <col min="6661" max="6661" width="13.54296875" style="11" customWidth="1"/>
    <col min="6662" max="6662" width="15.1796875" style="11" customWidth="1"/>
    <col min="6663" max="6663" width="15.453125" style="11" customWidth="1"/>
    <col min="6664" max="6908" width="9.1796875" style="11" customWidth="1"/>
    <col min="6909" max="6909" width="5.1796875" style="11" customWidth="1"/>
    <col min="6910" max="6910" width="17.1796875" style="11" customWidth="1"/>
    <col min="6911" max="6911" width="4.453125" style="11" customWidth="1"/>
    <col min="6912" max="6912" width="13.453125" style="11"/>
    <col min="6913" max="6913" width="20" style="11" customWidth="1"/>
    <col min="6914" max="6916" width="13.453125" style="11" customWidth="1"/>
    <col min="6917" max="6917" width="13.54296875" style="11" customWidth="1"/>
    <col min="6918" max="6918" width="15.1796875" style="11" customWidth="1"/>
    <col min="6919" max="6919" width="15.453125" style="11" customWidth="1"/>
    <col min="6920" max="7164" width="9.1796875" style="11" customWidth="1"/>
    <col min="7165" max="7165" width="5.1796875" style="11" customWidth="1"/>
    <col min="7166" max="7166" width="17.1796875" style="11" customWidth="1"/>
    <col min="7167" max="7167" width="4.453125" style="11" customWidth="1"/>
    <col min="7168" max="7168" width="13.453125" style="11"/>
    <col min="7169" max="7169" width="20" style="11" customWidth="1"/>
    <col min="7170" max="7172" width="13.453125" style="11" customWidth="1"/>
    <col min="7173" max="7173" width="13.54296875" style="11" customWidth="1"/>
    <col min="7174" max="7174" width="15.1796875" style="11" customWidth="1"/>
    <col min="7175" max="7175" width="15.453125" style="11" customWidth="1"/>
    <col min="7176" max="7420" width="9.1796875" style="11" customWidth="1"/>
    <col min="7421" max="7421" width="5.1796875" style="11" customWidth="1"/>
    <col min="7422" max="7422" width="17.1796875" style="11" customWidth="1"/>
    <col min="7423" max="7423" width="4.453125" style="11" customWidth="1"/>
    <col min="7424" max="7424" width="13.453125" style="11"/>
    <col min="7425" max="7425" width="20" style="11" customWidth="1"/>
    <col min="7426" max="7428" width="13.453125" style="11" customWidth="1"/>
    <col min="7429" max="7429" width="13.54296875" style="11" customWidth="1"/>
    <col min="7430" max="7430" width="15.1796875" style="11" customWidth="1"/>
    <col min="7431" max="7431" width="15.453125" style="11" customWidth="1"/>
    <col min="7432" max="7676" width="9.1796875" style="11" customWidth="1"/>
    <col min="7677" max="7677" width="5.1796875" style="11" customWidth="1"/>
    <col min="7678" max="7678" width="17.1796875" style="11" customWidth="1"/>
    <col min="7679" max="7679" width="4.453125" style="11" customWidth="1"/>
    <col min="7680" max="7680" width="13.453125" style="11"/>
    <col min="7681" max="7681" width="20" style="11" customWidth="1"/>
    <col min="7682" max="7684" width="13.453125" style="11" customWidth="1"/>
    <col min="7685" max="7685" width="13.54296875" style="11" customWidth="1"/>
    <col min="7686" max="7686" width="15.1796875" style="11" customWidth="1"/>
    <col min="7687" max="7687" width="15.453125" style="11" customWidth="1"/>
    <col min="7688" max="7932" width="9.1796875" style="11" customWidth="1"/>
    <col min="7933" max="7933" width="5.1796875" style="11" customWidth="1"/>
    <col min="7934" max="7934" width="17.1796875" style="11" customWidth="1"/>
    <col min="7935" max="7935" width="4.453125" style="11" customWidth="1"/>
    <col min="7936" max="7936" width="13.453125" style="11"/>
    <col min="7937" max="7937" width="20" style="11" customWidth="1"/>
    <col min="7938" max="7940" width="13.453125" style="11" customWidth="1"/>
    <col min="7941" max="7941" width="13.54296875" style="11" customWidth="1"/>
    <col min="7942" max="7942" width="15.1796875" style="11" customWidth="1"/>
    <col min="7943" max="7943" width="15.453125" style="11" customWidth="1"/>
    <col min="7944" max="8188" width="9.1796875" style="11" customWidth="1"/>
    <col min="8189" max="8189" width="5.1796875" style="11" customWidth="1"/>
    <col min="8190" max="8190" width="17.1796875" style="11" customWidth="1"/>
    <col min="8191" max="8191" width="4.453125" style="11" customWidth="1"/>
    <col min="8192" max="8192" width="13.453125" style="11"/>
    <col min="8193" max="8193" width="20" style="11" customWidth="1"/>
    <col min="8194" max="8196" width="13.453125" style="11" customWidth="1"/>
    <col min="8197" max="8197" width="13.54296875" style="11" customWidth="1"/>
    <col min="8198" max="8198" width="15.1796875" style="11" customWidth="1"/>
    <col min="8199" max="8199" width="15.453125" style="11" customWidth="1"/>
    <col min="8200" max="8444" width="9.1796875" style="11" customWidth="1"/>
    <col min="8445" max="8445" width="5.1796875" style="11" customWidth="1"/>
    <col min="8446" max="8446" width="17.1796875" style="11" customWidth="1"/>
    <col min="8447" max="8447" width="4.453125" style="11" customWidth="1"/>
    <col min="8448" max="8448" width="13.453125" style="11"/>
    <col min="8449" max="8449" width="20" style="11" customWidth="1"/>
    <col min="8450" max="8452" width="13.453125" style="11" customWidth="1"/>
    <col min="8453" max="8453" width="13.54296875" style="11" customWidth="1"/>
    <col min="8454" max="8454" width="15.1796875" style="11" customWidth="1"/>
    <col min="8455" max="8455" width="15.453125" style="11" customWidth="1"/>
    <col min="8456" max="8700" width="9.1796875" style="11" customWidth="1"/>
    <col min="8701" max="8701" width="5.1796875" style="11" customWidth="1"/>
    <col min="8702" max="8702" width="17.1796875" style="11" customWidth="1"/>
    <col min="8703" max="8703" width="4.453125" style="11" customWidth="1"/>
    <col min="8704" max="8704" width="13.453125" style="11"/>
    <col min="8705" max="8705" width="20" style="11" customWidth="1"/>
    <col min="8706" max="8708" width="13.453125" style="11" customWidth="1"/>
    <col min="8709" max="8709" width="13.54296875" style="11" customWidth="1"/>
    <col min="8710" max="8710" width="15.1796875" style="11" customWidth="1"/>
    <col min="8711" max="8711" width="15.453125" style="11" customWidth="1"/>
    <col min="8712" max="8956" width="9.1796875" style="11" customWidth="1"/>
    <col min="8957" max="8957" width="5.1796875" style="11" customWidth="1"/>
    <col min="8958" max="8958" width="17.1796875" style="11" customWidth="1"/>
    <col min="8959" max="8959" width="4.453125" style="11" customWidth="1"/>
    <col min="8960" max="8960" width="13.453125" style="11"/>
    <col min="8961" max="8961" width="20" style="11" customWidth="1"/>
    <col min="8962" max="8964" width="13.453125" style="11" customWidth="1"/>
    <col min="8965" max="8965" width="13.54296875" style="11" customWidth="1"/>
    <col min="8966" max="8966" width="15.1796875" style="11" customWidth="1"/>
    <col min="8967" max="8967" width="15.453125" style="11" customWidth="1"/>
    <col min="8968" max="9212" width="9.1796875" style="11" customWidth="1"/>
    <col min="9213" max="9213" width="5.1796875" style="11" customWidth="1"/>
    <col min="9214" max="9214" width="17.1796875" style="11" customWidth="1"/>
    <col min="9215" max="9215" width="4.453125" style="11" customWidth="1"/>
    <col min="9216" max="9216" width="13.453125" style="11"/>
    <col min="9217" max="9217" width="20" style="11" customWidth="1"/>
    <col min="9218" max="9220" width="13.453125" style="11" customWidth="1"/>
    <col min="9221" max="9221" width="13.54296875" style="11" customWidth="1"/>
    <col min="9222" max="9222" width="15.1796875" style="11" customWidth="1"/>
    <col min="9223" max="9223" width="15.453125" style="11" customWidth="1"/>
    <col min="9224" max="9468" width="9.1796875" style="11" customWidth="1"/>
    <col min="9469" max="9469" width="5.1796875" style="11" customWidth="1"/>
    <col min="9470" max="9470" width="17.1796875" style="11" customWidth="1"/>
    <col min="9471" max="9471" width="4.453125" style="11" customWidth="1"/>
    <col min="9472" max="9472" width="13.453125" style="11"/>
    <col min="9473" max="9473" width="20" style="11" customWidth="1"/>
    <col min="9474" max="9476" width="13.453125" style="11" customWidth="1"/>
    <col min="9477" max="9477" width="13.54296875" style="11" customWidth="1"/>
    <col min="9478" max="9478" width="15.1796875" style="11" customWidth="1"/>
    <col min="9479" max="9479" width="15.453125" style="11" customWidth="1"/>
    <col min="9480" max="9724" width="9.1796875" style="11" customWidth="1"/>
    <col min="9725" max="9725" width="5.1796875" style="11" customWidth="1"/>
    <col min="9726" max="9726" width="17.1796875" style="11" customWidth="1"/>
    <col min="9727" max="9727" width="4.453125" style="11" customWidth="1"/>
    <col min="9728" max="9728" width="13.453125" style="11"/>
    <col min="9729" max="9729" width="20" style="11" customWidth="1"/>
    <col min="9730" max="9732" width="13.453125" style="11" customWidth="1"/>
    <col min="9733" max="9733" width="13.54296875" style="11" customWidth="1"/>
    <col min="9734" max="9734" width="15.1796875" style="11" customWidth="1"/>
    <col min="9735" max="9735" width="15.453125" style="11" customWidth="1"/>
    <col min="9736" max="9980" width="9.1796875" style="11" customWidth="1"/>
    <col min="9981" max="9981" width="5.1796875" style="11" customWidth="1"/>
    <col min="9982" max="9982" width="17.1796875" style="11" customWidth="1"/>
    <col min="9983" max="9983" width="4.453125" style="11" customWidth="1"/>
    <col min="9984" max="9984" width="13.453125" style="11"/>
    <col min="9985" max="9985" width="20" style="11" customWidth="1"/>
    <col min="9986" max="9988" width="13.453125" style="11" customWidth="1"/>
    <col min="9989" max="9989" width="13.54296875" style="11" customWidth="1"/>
    <col min="9990" max="9990" width="15.1796875" style="11" customWidth="1"/>
    <col min="9991" max="9991" width="15.453125" style="11" customWidth="1"/>
    <col min="9992" max="10236" width="9.1796875" style="11" customWidth="1"/>
    <col min="10237" max="10237" width="5.1796875" style="11" customWidth="1"/>
    <col min="10238" max="10238" width="17.1796875" style="11" customWidth="1"/>
    <col min="10239" max="10239" width="4.453125" style="11" customWidth="1"/>
    <col min="10240" max="10240" width="13.453125" style="11"/>
    <col min="10241" max="10241" width="20" style="11" customWidth="1"/>
    <col min="10242" max="10244" width="13.453125" style="11" customWidth="1"/>
    <col min="10245" max="10245" width="13.54296875" style="11" customWidth="1"/>
    <col min="10246" max="10246" width="15.1796875" style="11" customWidth="1"/>
    <col min="10247" max="10247" width="15.453125" style="11" customWidth="1"/>
    <col min="10248" max="10492" width="9.1796875" style="11" customWidth="1"/>
    <col min="10493" max="10493" width="5.1796875" style="11" customWidth="1"/>
    <col min="10494" max="10494" width="17.1796875" style="11" customWidth="1"/>
    <col min="10495" max="10495" width="4.453125" style="11" customWidth="1"/>
    <col min="10496" max="10496" width="13.453125" style="11"/>
    <col min="10497" max="10497" width="20" style="11" customWidth="1"/>
    <col min="10498" max="10500" width="13.453125" style="11" customWidth="1"/>
    <col min="10501" max="10501" width="13.54296875" style="11" customWidth="1"/>
    <col min="10502" max="10502" width="15.1796875" style="11" customWidth="1"/>
    <col min="10503" max="10503" width="15.453125" style="11" customWidth="1"/>
    <col min="10504" max="10748" width="9.1796875" style="11" customWidth="1"/>
    <col min="10749" max="10749" width="5.1796875" style="11" customWidth="1"/>
    <col min="10750" max="10750" width="17.1796875" style="11" customWidth="1"/>
    <col min="10751" max="10751" width="4.453125" style="11" customWidth="1"/>
    <col min="10752" max="10752" width="13.453125" style="11"/>
    <col min="10753" max="10753" width="20" style="11" customWidth="1"/>
    <col min="10754" max="10756" width="13.453125" style="11" customWidth="1"/>
    <col min="10757" max="10757" width="13.54296875" style="11" customWidth="1"/>
    <col min="10758" max="10758" width="15.1796875" style="11" customWidth="1"/>
    <col min="10759" max="10759" width="15.453125" style="11" customWidth="1"/>
    <col min="10760" max="11004" width="9.1796875" style="11" customWidth="1"/>
    <col min="11005" max="11005" width="5.1796875" style="11" customWidth="1"/>
    <col min="11006" max="11006" width="17.1796875" style="11" customWidth="1"/>
    <col min="11007" max="11007" width="4.453125" style="11" customWidth="1"/>
    <col min="11008" max="11008" width="13.453125" style="11"/>
    <col min="11009" max="11009" width="20" style="11" customWidth="1"/>
    <col min="11010" max="11012" width="13.453125" style="11" customWidth="1"/>
    <col min="11013" max="11013" width="13.54296875" style="11" customWidth="1"/>
    <col min="11014" max="11014" width="15.1796875" style="11" customWidth="1"/>
    <col min="11015" max="11015" width="15.453125" style="11" customWidth="1"/>
    <col min="11016" max="11260" width="9.1796875" style="11" customWidth="1"/>
    <col min="11261" max="11261" width="5.1796875" style="11" customWidth="1"/>
    <col min="11262" max="11262" width="17.1796875" style="11" customWidth="1"/>
    <col min="11263" max="11263" width="4.453125" style="11" customWidth="1"/>
    <col min="11264" max="11264" width="13.453125" style="11"/>
    <col min="11265" max="11265" width="20" style="11" customWidth="1"/>
    <col min="11266" max="11268" width="13.453125" style="11" customWidth="1"/>
    <col min="11269" max="11269" width="13.54296875" style="11" customWidth="1"/>
    <col min="11270" max="11270" width="15.1796875" style="11" customWidth="1"/>
    <col min="11271" max="11271" width="15.453125" style="11" customWidth="1"/>
    <col min="11272" max="11516" width="9.1796875" style="11" customWidth="1"/>
    <col min="11517" max="11517" width="5.1796875" style="11" customWidth="1"/>
    <col min="11518" max="11518" width="17.1796875" style="11" customWidth="1"/>
    <col min="11519" max="11519" width="4.453125" style="11" customWidth="1"/>
    <col min="11520" max="11520" width="13.453125" style="11"/>
    <col min="11521" max="11521" width="20" style="11" customWidth="1"/>
    <col min="11522" max="11524" width="13.453125" style="11" customWidth="1"/>
    <col min="11525" max="11525" width="13.54296875" style="11" customWidth="1"/>
    <col min="11526" max="11526" width="15.1796875" style="11" customWidth="1"/>
    <col min="11527" max="11527" width="15.453125" style="11" customWidth="1"/>
    <col min="11528" max="11772" width="9.1796875" style="11" customWidth="1"/>
    <col min="11773" max="11773" width="5.1796875" style="11" customWidth="1"/>
    <col min="11774" max="11774" width="17.1796875" style="11" customWidth="1"/>
    <col min="11775" max="11775" width="4.453125" style="11" customWidth="1"/>
    <col min="11776" max="11776" width="13.453125" style="11"/>
    <col min="11777" max="11777" width="20" style="11" customWidth="1"/>
    <col min="11778" max="11780" width="13.453125" style="11" customWidth="1"/>
    <col min="11781" max="11781" width="13.54296875" style="11" customWidth="1"/>
    <col min="11782" max="11782" width="15.1796875" style="11" customWidth="1"/>
    <col min="11783" max="11783" width="15.453125" style="11" customWidth="1"/>
    <col min="11784" max="12028" width="9.1796875" style="11" customWidth="1"/>
    <col min="12029" max="12029" width="5.1796875" style="11" customWidth="1"/>
    <col min="12030" max="12030" width="17.1796875" style="11" customWidth="1"/>
    <col min="12031" max="12031" width="4.453125" style="11" customWidth="1"/>
    <col min="12032" max="12032" width="13.453125" style="11"/>
    <col min="12033" max="12033" width="20" style="11" customWidth="1"/>
    <col min="12034" max="12036" width="13.453125" style="11" customWidth="1"/>
    <col min="12037" max="12037" width="13.54296875" style="11" customWidth="1"/>
    <col min="12038" max="12038" width="15.1796875" style="11" customWidth="1"/>
    <col min="12039" max="12039" width="15.453125" style="11" customWidth="1"/>
    <col min="12040" max="12284" width="9.1796875" style="11" customWidth="1"/>
    <col min="12285" max="12285" width="5.1796875" style="11" customWidth="1"/>
    <col min="12286" max="12286" width="17.1796875" style="11" customWidth="1"/>
    <col min="12287" max="12287" width="4.453125" style="11" customWidth="1"/>
    <col min="12288" max="12288" width="13.453125" style="11"/>
    <col min="12289" max="12289" width="20" style="11" customWidth="1"/>
    <col min="12290" max="12292" width="13.453125" style="11" customWidth="1"/>
    <col min="12293" max="12293" width="13.54296875" style="11" customWidth="1"/>
    <col min="12294" max="12294" width="15.1796875" style="11" customWidth="1"/>
    <col min="12295" max="12295" width="15.453125" style="11" customWidth="1"/>
    <col min="12296" max="12540" width="9.1796875" style="11" customWidth="1"/>
    <col min="12541" max="12541" width="5.1796875" style="11" customWidth="1"/>
    <col min="12542" max="12542" width="17.1796875" style="11" customWidth="1"/>
    <col min="12543" max="12543" width="4.453125" style="11" customWidth="1"/>
    <col min="12544" max="12544" width="13.453125" style="11"/>
    <col min="12545" max="12545" width="20" style="11" customWidth="1"/>
    <col min="12546" max="12548" width="13.453125" style="11" customWidth="1"/>
    <col min="12549" max="12549" width="13.54296875" style="11" customWidth="1"/>
    <col min="12550" max="12550" width="15.1796875" style="11" customWidth="1"/>
    <col min="12551" max="12551" width="15.453125" style="11" customWidth="1"/>
    <col min="12552" max="12796" width="9.1796875" style="11" customWidth="1"/>
    <col min="12797" max="12797" width="5.1796875" style="11" customWidth="1"/>
    <col min="12798" max="12798" width="17.1796875" style="11" customWidth="1"/>
    <col min="12799" max="12799" width="4.453125" style="11" customWidth="1"/>
    <col min="12800" max="12800" width="13.453125" style="11"/>
    <col min="12801" max="12801" width="20" style="11" customWidth="1"/>
    <col min="12802" max="12804" width="13.453125" style="11" customWidth="1"/>
    <col min="12805" max="12805" width="13.54296875" style="11" customWidth="1"/>
    <col min="12806" max="12806" width="15.1796875" style="11" customWidth="1"/>
    <col min="12807" max="12807" width="15.453125" style="11" customWidth="1"/>
    <col min="12808" max="13052" width="9.1796875" style="11" customWidth="1"/>
    <col min="13053" max="13053" width="5.1796875" style="11" customWidth="1"/>
    <col min="13054" max="13054" width="17.1796875" style="11" customWidth="1"/>
    <col min="13055" max="13055" width="4.453125" style="11" customWidth="1"/>
    <col min="13056" max="13056" width="13.453125" style="11"/>
    <col min="13057" max="13057" width="20" style="11" customWidth="1"/>
    <col min="13058" max="13060" width="13.453125" style="11" customWidth="1"/>
    <col min="13061" max="13061" width="13.54296875" style="11" customWidth="1"/>
    <col min="13062" max="13062" width="15.1796875" style="11" customWidth="1"/>
    <col min="13063" max="13063" width="15.453125" style="11" customWidth="1"/>
    <col min="13064" max="13308" width="9.1796875" style="11" customWidth="1"/>
    <col min="13309" max="13309" width="5.1796875" style="11" customWidth="1"/>
    <col min="13310" max="13310" width="17.1796875" style="11" customWidth="1"/>
    <col min="13311" max="13311" width="4.453125" style="11" customWidth="1"/>
    <col min="13312" max="13312" width="13.453125" style="11"/>
    <col min="13313" max="13313" width="20" style="11" customWidth="1"/>
    <col min="13314" max="13316" width="13.453125" style="11" customWidth="1"/>
    <col min="13317" max="13317" width="13.54296875" style="11" customWidth="1"/>
    <col min="13318" max="13318" width="15.1796875" style="11" customWidth="1"/>
    <col min="13319" max="13319" width="15.453125" style="11" customWidth="1"/>
    <col min="13320" max="13564" width="9.1796875" style="11" customWidth="1"/>
    <col min="13565" max="13565" width="5.1796875" style="11" customWidth="1"/>
    <col min="13566" max="13566" width="17.1796875" style="11" customWidth="1"/>
    <col min="13567" max="13567" width="4.453125" style="11" customWidth="1"/>
    <col min="13568" max="13568" width="13.453125" style="11"/>
    <col min="13569" max="13569" width="20" style="11" customWidth="1"/>
    <col min="13570" max="13572" width="13.453125" style="11" customWidth="1"/>
    <col min="13573" max="13573" width="13.54296875" style="11" customWidth="1"/>
    <col min="13574" max="13574" width="15.1796875" style="11" customWidth="1"/>
    <col min="13575" max="13575" width="15.453125" style="11" customWidth="1"/>
    <col min="13576" max="13820" width="9.1796875" style="11" customWidth="1"/>
    <col min="13821" max="13821" width="5.1796875" style="11" customWidth="1"/>
    <col min="13822" max="13822" width="17.1796875" style="11" customWidth="1"/>
    <col min="13823" max="13823" width="4.453125" style="11" customWidth="1"/>
    <col min="13824" max="13824" width="13.453125" style="11"/>
    <col min="13825" max="13825" width="20" style="11" customWidth="1"/>
    <col min="13826" max="13828" width="13.453125" style="11" customWidth="1"/>
    <col min="13829" max="13829" width="13.54296875" style="11" customWidth="1"/>
    <col min="13830" max="13830" width="15.1796875" style="11" customWidth="1"/>
    <col min="13831" max="13831" width="15.453125" style="11" customWidth="1"/>
    <col min="13832" max="14076" width="9.1796875" style="11" customWidth="1"/>
    <col min="14077" max="14077" width="5.1796875" style="11" customWidth="1"/>
    <col min="14078" max="14078" width="17.1796875" style="11" customWidth="1"/>
    <col min="14079" max="14079" width="4.453125" style="11" customWidth="1"/>
    <col min="14080" max="14080" width="13.453125" style="11"/>
    <col min="14081" max="14081" width="20" style="11" customWidth="1"/>
    <col min="14082" max="14084" width="13.453125" style="11" customWidth="1"/>
    <col min="14085" max="14085" width="13.54296875" style="11" customWidth="1"/>
    <col min="14086" max="14086" width="15.1796875" style="11" customWidth="1"/>
    <col min="14087" max="14087" width="15.453125" style="11" customWidth="1"/>
    <col min="14088" max="14332" width="9.1796875" style="11" customWidth="1"/>
    <col min="14333" max="14333" width="5.1796875" style="11" customWidth="1"/>
    <col min="14334" max="14334" width="17.1796875" style="11" customWidth="1"/>
    <col min="14335" max="14335" width="4.453125" style="11" customWidth="1"/>
    <col min="14336" max="14336" width="13.453125" style="11"/>
    <col min="14337" max="14337" width="20" style="11" customWidth="1"/>
    <col min="14338" max="14340" width="13.453125" style="11" customWidth="1"/>
    <col min="14341" max="14341" width="13.54296875" style="11" customWidth="1"/>
    <col min="14342" max="14342" width="15.1796875" style="11" customWidth="1"/>
    <col min="14343" max="14343" width="15.453125" style="11" customWidth="1"/>
    <col min="14344" max="14588" width="9.1796875" style="11" customWidth="1"/>
    <col min="14589" max="14589" width="5.1796875" style="11" customWidth="1"/>
    <col min="14590" max="14590" width="17.1796875" style="11" customWidth="1"/>
    <col min="14591" max="14591" width="4.453125" style="11" customWidth="1"/>
    <col min="14592" max="14592" width="13.453125" style="11"/>
    <col min="14593" max="14593" width="20" style="11" customWidth="1"/>
    <col min="14594" max="14596" width="13.453125" style="11" customWidth="1"/>
    <col min="14597" max="14597" width="13.54296875" style="11" customWidth="1"/>
    <col min="14598" max="14598" width="15.1796875" style="11" customWidth="1"/>
    <col min="14599" max="14599" width="15.453125" style="11" customWidth="1"/>
    <col min="14600" max="14844" width="9.1796875" style="11" customWidth="1"/>
    <col min="14845" max="14845" width="5.1796875" style="11" customWidth="1"/>
    <col min="14846" max="14846" width="17.1796875" style="11" customWidth="1"/>
    <col min="14847" max="14847" width="4.453125" style="11" customWidth="1"/>
    <col min="14848" max="14848" width="13.453125" style="11"/>
    <col min="14849" max="14849" width="20" style="11" customWidth="1"/>
    <col min="14850" max="14852" width="13.453125" style="11" customWidth="1"/>
    <col min="14853" max="14853" width="13.54296875" style="11" customWidth="1"/>
    <col min="14854" max="14854" width="15.1796875" style="11" customWidth="1"/>
    <col min="14855" max="14855" width="15.453125" style="11" customWidth="1"/>
    <col min="14856" max="15100" width="9.1796875" style="11" customWidth="1"/>
    <col min="15101" max="15101" width="5.1796875" style="11" customWidth="1"/>
    <col min="15102" max="15102" width="17.1796875" style="11" customWidth="1"/>
    <col min="15103" max="15103" width="4.453125" style="11" customWidth="1"/>
    <col min="15104" max="15104" width="13.453125" style="11"/>
    <col min="15105" max="15105" width="20" style="11" customWidth="1"/>
    <col min="15106" max="15108" width="13.453125" style="11" customWidth="1"/>
    <col min="15109" max="15109" width="13.54296875" style="11" customWidth="1"/>
    <col min="15110" max="15110" width="15.1796875" style="11" customWidth="1"/>
    <col min="15111" max="15111" width="15.453125" style="11" customWidth="1"/>
    <col min="15112" max="15356" width="9.1796875" style="11" customWidth="1"/>
    <col min="15357" max="15357" width="5.1796875" style="11" customWidth="1"/>
    <col min="15358" max="15358" width="17.1796875" style="11" customWidth="1"/>
    <col min="15359" max="15359" width="4.453125" style="11" customWidth="1"/>
    <col min="15360" max="15360" width="13.453125" style="11"/>
    <col min="15361" max="15361" width="20" style="11" customWidth="1"/>
    <col min="15362" max="15364" width="13.453125" style="11" customWidth="1"/>
    <col min="15365" max="15365" width="13.54296875" style="11" customWidth="1"/>
    <col min="15366" max="15366" width="15.1796875" style="11" customWidth="1"/>
    <col min="15367" max="15367" width="15.453125" style="11" customWidth="1"/>
    <col min="15368" max="15612" width="9.1796875" style="11" customWidth="1"/>
    <col min="15613" max="15613" width="5.1796875" style="11" customWidth="1"/>
    <col min="15614" max="15614" width="17.1796875" style="11" customWidth="1"/>
    <col min="15615" max="15615" width="4.453125" style="11" customWidth="1"/>
    <col min="15616" max="15616" width="13.453125" style="11"/>
    <col min="15617" max="15617" width="20" style="11" customWidth="1"/>
    <col min="15618" max="15620" width="13.453125" style="11" customWidth="1"/>
    <col min="15621" max="15621" width="13.54296875" style="11" customWidth="1"/>
    <col min="15622" max="15622" width="15.1796875" style="11" customWidth="1"/>
    <col min="15623" max="15623" width="15.453125" style="11" customWidth="1"/>
    <col min="15624" max="15868" width="9.1796875" style="11" customWidth="1"/>
    <col min="15869" max="15869" width="5.1796875" style="11" customWidth="1"/>
    <col min="15870" max="15870" width="17.1796875" style="11" customWidth="1"/>
    <col min="15871" max="15871" width="4.453125" style="11" customWidth="1"/>
    <col min="15872" max="15872" width="13.453125" style="11"/>
    <col min="15873" max="15873" width="20" style="11" customWidth="1"/>
    <col min="15874" max="15876" width="13.453125" style="11" customWidth="1"/>
    <col min="15877" max="15877" width="13.54296875" style="11" customWidth="1"/>
    <col min="15878" max="15878" width="15.1796875" style="11" customWidth="1"/>
    <col min="15879" max="15879" width="15.453125" style="11" customWidth="1"/>
    <col min="15880" max="16124" width="9.1796875" style="11" customWidth="1"/>
    <col min="16125" max="16125" width="5.1796875" style="11" customWidth="1"/>
    <col min="16126" max="16126" width="17.1796875" style="11" customWidth="1"/>
    <col min="16127" max="16127" width="4.453125" style="11" customWidth="1"/>
    <col min="16128" max="16128" width="13.453125" style="11"/>
    <col min="16129" max="16129" width="20" style="11" customWidth="1"/>
    <col min="16130" max="16132" width="13.453125" style="11" customWidth="1"/>
    <col min="16133" max="16133" width="13.54296875" style="11" customWidth="1"/>
    <col min="16134" max="16134" width="15.1796875" style="11" customWidth="1"/>
    <col min="16135" max="16135" width="15.453125" style="11" customWidth="1"/>
    <col min="16136" max="16380" width="9.1796875" style="11" customWidth="1"/>
    <col min="16381" max="16381" width="5.1796875" style="11" customWidth="1"/>
    <col min="16382" max="16382" width="17.1796875" style="11" customWidth="1"/>
    <col min="16383" max="16383" width="4.453125" style="11" customWidth="1"/>
    <col min="16384" max="16384" width="13.453125" style="11"/>
  </cols>
  <sheetData>
    <row r="1" spans="1:10" ht="15.5" x14ac:dyDescent="0.35">
      <c r="A1" s="1" t="s">
        <v>12</v>
      </c>
    </row>
    <row r="2" spans="1:10" ht="15.5" x14ac:dyDescent="0.35">
      <c r="A2" s="13" t="s">
        <v>81</v>
      </c>
    </row>
    <row r="4" spans="1:10" ht="15.5" x14ac:dyDescent="0.35">
      <c r="A4" s="3" t="s">
        <v>23</v>
      </c>
      <c r="B4" s="3" t="s">
        <v>46</v>
      </c>
    </row>
    <row r="5" spans="1:10" ht="15.5" x14ac:dyDescent="0.35">
      <c r="A5" s="3" t="s">
        <v>25</v>
      </c>
      <c r="B5" s="61">
        <v>51</v>
      </c>
    </row>
    <row r="6" spans="1:10" s="17" customFormat="1" ht="29" x14ac:dyDescent="0.3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27" t="s">
        <v>20</v>
      </c>
      <c r="H6" s="103" t="s">
        <v>107</v>
      </c>
      <c r="I6" s="164" t="s">
        <v>102</v>
      </c>
      <c r="J6" s="164"/>
    </row>
    <row r="7" spans="1:10" ht="14.5" x14ac:dyDescent="0.35">
      <c r="A7" s="55" t="s">
        <v>110</v>
      </c>
      <c r="B7" s="43">
        <f>B14+B21+B28+B35+B42</f>
        <v>359265</v>
      </c>
      <c r="C7" s="150">
        <f t="shared" ref="C7:F7" si="0">C14+C21+C28+C35+C42</f>
        <v>430000</v>
      </c>
      <c r="D7" s="150">
        <f t="shared" si="0"/>
        <v>297941</v>
      </c>
      <c r="E7" s="150">
        <f t="shared" si="0"/>
        <v>283434</v>
      </c>
      <c r="F7" s="150">
        <f t="shared" si="0"/>
        <v>0</v>
      </c>
      <c r="G7" s="19">
        <f>SUM(B7:F7)</f>
        <v>1370640</v>
      </c>
      <c r="H7" s="104">
        <v>740267.01</v>
      </c>
      <c r="I7" s="108">
        <f>(G7-H7)/G7</f>
        <v>0.45991142094204168</v>
      </c>
      <c r="J7" s="109">
        <f>G7-H7</f>
        <v>630372.99</v>
      </c>
    </row>
    <row r="8" spans="1:10" ht="14.5" x14ac:dyDescent="0.35">
      <c r="A8" s="55" t="s">
        <v>111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4.5" x14ac:dyDescent="0.35">
      <c r="A9" s="55" t="s">
        <v>112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29" x14ac:dyDescent="0.35">
      <c r="A10" s="98" t="s">
        <v>114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4.5" x14ac:dyDescent="0.35">
      <c r="A11" s="142"/>
      <c r="B11" s="22"/>
      <c r="C11" s="22"/>
      <c r="D11" s="22"/>
      <c r="E11" s="22"/>
      <c r="F11" s="22"/>
      <c r="G11" s="23"/>
    </row>
    <row r="12" spans="1:10" ht="14.5" x14ac:dyDescent="0.35">
      <c r="A12" s="142"/>
      <c r="B12" s="24"/>
      <c r="C12" s="24"/>
      <c r="D12" s="24"/>
      <c r="E12" s="24"/>
      <c r="F12" s="24"/>
      <c r="G12" s="25"/>
    </row>
    <row r="13" spans="1:10" ht="43.5" x14ac:dyDescent="0.3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27" t="s">
        <v>20</v>
      </c>
    </row>
    <row r="14" spans="1:10" ht="14.5" x14ac:dyDescent="0.35">
      <c r="A14" s="139" t="s">
        <v>110</v>
      </c>
      <c r="B14" s="19">
        <f>359265-B21</f>
        <v>-137781.78908855765</v>
      </c>
      <c r="C14" s="140">
        <f>430000-C21</f>
        <v>808960.04368036136</v>
      </c>
      <c r="D14" s="140">
        <f>140000-D21</f>
        <v>-53691.426864287001</v>
      </c>
      <c r="E14" s="140">
        <f>283434-E21</f>
        <v>-108699.82772751665</v>
      </c>
      <c r="F14" s="140">
        <f>0-F21</f>
        <v>0</v>
      </c>
      <c r="G14" s="19">
        <f>SUM(B14:F14)</f>
        <v>508787.00000000012</v>
      </c>
    </row>
    <row r="15" spans="1:10" ht="14.5" x14ac:dyDescent="0.35">
      <c r="A15" s="139" t="s">
        <v>111</v>
      </c>
      <c r="B15" s="140">
        <v>0</v>
      </c>
      <c r="C15" s="140">
        <v>0</v>
      </c>
      <c r="D15" s="140">
        <v>0</v>
      </c>
      <c r="E15" s="140">
        <v>0</v>
      </c>
      <c r="F15" s="140">
        <v>0</v>
      </c>
      <c r="G15" s="19">
        <f>SUM(B15:F15)</f>
        <v>0</v>
      </c>
    </row>
    <row r="16" spans="1:10" ht="14.5" x14ac:dyDescent="0.35">
      <c r="A16" s="139" t="s">
        <v>112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9">
        <f>SUM(B16:F16)</f>
        <v>0</v>
      </c>
    </row>
    <row r="17" spans="1:7" ht="29" x14ac:dyDescent="0.35">
      <c r="A17" s="98" t="s">
        <v>114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4.5" x14ac:dyDescent="0.35">
      <c r="A18" s="148"/>
      <c r="B18" s="24"/>
      <c r="C18" s="24"/>
      <c r="D18" s="24"/>
      <c r="E18" s="24"/>
      <c r="F18" s="24"/>
      <c r="G18" s="25"/>
    </row>
    <row r="19" spans="1:7" ht="14.5" x14ac:dyDescent="0.35">
      <c r="A19" s="148"/>
      <c r="B19" s="26"/>
      <c r="C19" s="26"/>
      <c r="D19" s="26"/>
      <c r="E19" s="26"/>
      <c r="F19" s="26"/>
      <c r="G19" s="27"/>
    </row>
    <row r="20" spans="1:7" ht="29" x14ac:dyDescent="0.3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27" t="s">
        <v>20</v>
      </c>
    </row>
    <row r="21" spans="1:7" ht="14.5" x14ac:dyDescent="0.35">
      <c r="A21" s="139" t="s">
        <v>110</v>
      </c>
      <c r="B21" s="140">
        <f>703912*(359265/508787)</f>
        <v>497046.78908855765</v>
      </c>
      <c r="C21" s="140">
        <f>703912*(-273912/508787)</f>
        <v>-378960.04368036136</v>
      </c>
      <c r="D21" s="140">
        <f>703912*(140000/508787)</f>
        <v>193691.426864287</v>
      </c>
      <c r="E21" s="140">
        <f>703912*(283434/508787)</f>
        <v>392133.82772751665</v>
      </c>
      <c r="F21" s="140">
        <v>0</v>
      </c>
      <c r="G21" s="19">
        <f>SUM(B21:F21)</f>
        <v>703912</v>
      </c>
    </row>
    <row r="22" spans="1:7" ht="14.5" x14ac:dyDescent="0.35">
      <c r="A22" s="139" t="s">
        <v>111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19">
        <f>SUM(B22:F22)</f>
        <v>0</v>
      </c>
    </row>
    <row r="23" spans="1:7" ht="14.5" x14ac:dyDescent="0.35">
      <c r="A23" s="139" t="s">
        <v>112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9">
        <f>SUM(B23:F23)</f>
        <v>0</v>
      </c>
    </row>
    <row r="24" spans="1:7" ht="29" x14ac:dyDescent="0.35">
      <c r="A24" s="98" t="s">
        <v>114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4.5" x14ac:dyDescent="0.35">
      <c r="A25" s="142"/>
      <c r="B25" s="26"/>
      <c r="C25" s="26"/>
      <c r="D25" s="26"/>
      <c r="E25" s="26"/>
      <c r="F25" s="26"/>
      <c r="G25" s="27"/>
    </row>
    <row r="26" spans="1:7" ht="14.5" x14ac:dyDescent="0.35">
      <c r="A26" s="142"/>
      <c r="B26" s="26"/>
      <c r="C26" s="26"/>
      <c r="D26" s="26"/>
      <c r="E26" s="26"/>
      <c r="F26" s="26"/>
      <c r="G26" s="27"/>
    </row>
    <row r="27" spans="1:7" ht="29" x14ac:dyDescent="0.3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27" t="s">
        <v>20</v>
      </c>
    </row>
    <row r="28" spans="1:7" ht="14.5" x14ac:dyDescent="0.35">
      <c r="A28" s="139" t="s">
        <v>110</v>
      </c>
      <c r="B28" s="140">
        <v>0</v>
      </c>
      <c r="C28" s="140">
        <v>0</v>
      </c>
      <c r="D28" s="140">
        <v>0</v>
      </c>
      <c r="E28" s="140">
        <v>0</v>
      </c>
      <c r="F28" s="140">
        <v>0</v>
      </c>
      <c r="G28" s="38">
        <f>SUM(B28:F28)</f>
        <v>0</v>
      </c>
    </row>
    <row r="29" spans="1:7" ht="14.5" x14ac:dyDescent="0.35">
      <c r="A29" s="139" t="s">
        <v>111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38">
        <f>SUM(B29:F29)</f>
        <v>0</v>
      </c>
    </row>
    <row r="30" spans="1:7" ht="14.5" x14ac:dyDescent="0.35">
      <c r="A30" s="139" t="s">
        <v>112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38">
        <f>SUM(B30:F30)</f>
        <v>0</v>
      </c>
    </row>
    <row r="31" spans="1:7" ht="29" x14ac:dyDescent="0.35">
      <c r="A31" s="98" t="s">
        <v>114</v>
      </c>
      <c r="B31" s="99">
        <f>SUM(B30-B29)</f>
        <v>0</v>
      </c>
      <c r="C31" s="99">
        <f>SUM(C30-C29)</f>
        <v>0</v>
      </c>
      <c r="D31" s="99">
        <f>SUM(D30-D29)</f>
        <v>0</v>
      </c>
      <c r="E31" s="99">
        <f>SUM(E30-E29)</f>
        <v>0</v>
      </c>
      <c r="F31" s="99">
        <f>SUM(F30-F29)</f>
        <v>0</v>
      </c>
      <c r="G31" s="38">
        <f>SUM(B31:F31)</f>
        <v>0</v>
      </c>
    </row>
    <row r="32" spans="1:7" ht="14.5" x14ac:dyDescent="0.35">
      <c r="A32" s="142"/>
      <c r="B32" s="22"/>
      <c r="C32" s="22"/>
      <c r="D32" s="22"/>
      <c r="E32" s="22"/>
      <c r="F32" s="22"/>
      <c r="G32" s="25"/>
    </row>
    <row r="33" spans="1:7" ht="14.5" x14ac:dyDescent="0.35">
      <c r="A33" s="142"/>
      <c r="B33" s="22"/>
      <c r="C33" s="22"/>
      <c r="D33" s="22"/>
      <c r="E33" s="22"/>
      <c r="F33" s="22"/>
      <c r="G33" s="25"/>
    </row>
    <row r="34" spans="1:7" ht="29" x14ac:dyDescent="0.3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27" t="s">
        <v>20</v>
      </c>
    </row>
    <row r="35" spans="1:7" ht="14.5" x14ac:dyDescent="0.35">
      <c r="A35" s="139" t="s">
        <v>110</v>
      </c>
      <c r="B35" s="140">
        <v>0</v>
      </c>
      <c r="C35" s="140">
        <v>0</v>
      </c>
      <c r="D35" s="140">
        <v>0</v>
      </c>
      <c r="E35" s="140">
        <v>0</v>
      </c>
      <c r="F35" s="140">
        <v>0</v>
      </c>
      <c r="G35" s="38">
        <f>SUM(B35:F35)</f>
        <v>0</v>
      </c>
    </row>
    <row r="36" spans="1:7" ht="14.5" x14ac:dyDescent="0.35">
      <c r="A36" s="139" t="s">
        <v>111</v>
      </c>
      <c r="B36" s="140">
        <v>0</v>
      </c>
      <c r="C36" s="140">
        <v>0</v>
      </c>
      <c r="D36" s="140">
        <v>0</v>
      </c>
      <c r="E36" s="140">
        <v>0</v>
      </c>
      <c r="F36" s="140">
        <v>0</v>
      </c>
      <c r="G36" s="38">
        <f>SUM(B36:F36)</f>
        <v>0</v>
      </c>
    </row>
    <row r="37" spans="1:7" ht="14.5" x14ac:dyDescent="0.35">
      <c r="A37" s="139" t="s">
        <v>112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38">
        <f>SUM(B37:F37)</f>
        <v>0</v>
      </c>
    </row>
    <row r="38" spans="1:7" ht="29" x14ac:dyDescent="0.35">
      <c r="A38" s="98" t="s">
        <v>114</v>
      </c>
      <c r="B38" s="99">
        <f>SUM(B37-B36)</f>
        <v>0</v>
      </c>
      <c r="C38" s="99">
        <f>SUM(C37-C36)</f>
        <v>0</v>
      </c>
      <c r="D38" s="99">
        <f>SUM(D37-D36)</f>
        <v>0</v>
      </c>
      <c r="E38" s="99">
        <f>SUM(E37-E36)</f>
        <v>0</v>
      </c>
      <c r="F38" s="99">
        <f>SUM(F37-F36)</f>
        <v>0</v>
      </c>
      <c r="G38" s="38">
        <f>SUM(B38:F38)</f>
        <v>0</v>
      </c>
    </row>
    <row r="39" spans="1:7" ht="14.5" x14ac:dyDescent="0.35">
      <c r="A39" s="136"/>
      <c r="B39" s="22"/>
      <c r="C39" s="22"/>
      <c r="D39" s="22"/>
      <c r="E39" s="22"/>
      <c r="F39" s="22"/>
      <c r="G39" s="23"/>
    </row>
    <row r="40" spans="1:7" ht="14.5" x14ac:dyDescent="0.35">
      <c r="A40" s="136"/>
      <c r="B40" s="22"/>
      <c r="C40" s="22"/>
      <c r="D40" s="22"/>
      <c r="E40" s="22"/>
      <c r="F40" s="22"/>
      <c r="G40" s="23"/>
    </row>
    <row r="41" spans="1:7" ht="29" x14ac:dyDescent="0.3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27" t="s">
        <v>20</v>
      </c>
    </row>
    <row r="42" spans="1:7" ht="14.5" x14ac:dyDescent="0.35">
      <c r="A42" s="139" t="s">
        <v>110</v>
      </c>
      <c r="B42" s="140">
        <v>0</v>
      </c>
      <c r="C42" s="140">
        <v>0</v>
      </c>
      <c r="D42" s="140">
        <v>157941</v>
      </c>
      <c r="E42" s="140">
        <v>0</v>
      </c>
      <c r="F42" s="140">
        <v>0</v>
      </c>
      <c r="G42" s="19">
        <f>SUM(B42:F42)</f>
        <v>157941</v>
      </c>
    </row>
    <row r="43" spans="1:7" ht="14.5" x14ac:dyDescent="0.35">
      <c r="A43" s="139" t="s">
        <v>111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9">
        <f>SUM(B43:F43)</f>
        <v>0</v>
      </c>
    </row>
    <row r="44" spans="1:7" ht="14.5" x14ac:dyDescent="0.35">
      <c r="A44" s="139" t="s">
        <v>112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9">
        <f>SUM(B44:F44)</f>
        <v>0</v>
      </c>
    </row>
    <row r="45" spans="1:7" ht="29" x14ac:dyDescent="0.35">
      <c r="A45" s="98" t="s">
        <v>114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7" ht="14.5" x14ac:dyDescent="0.3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2" orientation="landscape" cellComments="atEnd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11" sqref="B11"/>
    </sheetView>
  </sheetViews>
  <sheetFormatPr defaultRowHeight="14.5" x14ac:dyDescent="0.35"/>
  <cols>
    <col min="1" max="1" width="27.1796875" style="2" customWidth="1"/>
    <col min="2" max="2" width="24.54296875" style="2" bestFit="1" customWidth="1"/>
    <col min="3" max="3" width="24.54296875" style="2" customWidth="1"/>
    <col min="4" max="7" width="15.54296875" style="2" customWidth="1"/>
    <col min="8" max="8" width="11.54296875" style="59" bestFit="1" customWidth="1"/>
    <col min="9" max="233" width="9.1796875" style="2"/>
    <col min="234" max="234" width="27.1796875" style="2" customWidth="1"/>
    <col min="235" max="235" width="24.54296875" style="2" bestFit="1" customWidth="1"/>
    <col min="236" max="246" width="15.54296875" style="2" customWidth="1"/>
    <col min="247" max="247" width="21.54296875" style="2" customWidth="1"/>
    <col min="248" max="489" width="9.1796875" style="2"/>
    <col min="490" max="490" width="27.1796875" style="2" customWidth="1"/>
    <col min="491" max="491" width="24.54296875" style="2" bestFit="1" customWidth="1"/>
    <col min="492" max="502" width="15.54296875" style="2" customWidth="1"/>
    <col min="503" max="503" width="21.54296875" style="2" customWidth="1"/>
    <col min="504" max="745" width="9.1796875" style="2"/>
    <col min="746" max="746" width="27.1796875" style="2" customWidth="1"/>
    <col min="747" max="747" width="24.54296875" style="2" bestFit="1" customWidth="1"/>
    <col min="748" max="758" width="15.54296875" style="2" customWidth="1"/>
    <col min="759" max="759" width="21.54296875" style="2" customWidth="1"/>
    <col min="760" max="1001" width="9.1796875" style="2"/>
    <col min="1002" max="1002" width="27.1796875" style="2" customWidth="1"/>
    <col min="1003" max="1003" width="24.54296875" style="2" bestFit="1" customWidth="1"/>
    <col min="1004" max="1014" width="15.54296875" style="2" customWidth="1"/>
    <col min="1015" max="1015" width="21.54296875" style="2" customWidth="1"/>
    <col min="1016" max="1257" width="9.1796875" style="2"/>
    <col min="1258" max="1258" width="27.1796875" style="2" customWidth="1"/>
    <col min="1259" max="1259" width="24.54296875" style="2" bestFit="1" customWidth="1"/>
    <col min="1260" max="1270" width="15.54296875" style="2" customWidth="1"/>
    <col min="1271" max="1271" width="21.54296875" style="2" customWidth="1"/>
    <col min="1272" max="1513" width="9.1796875" style="2"/>
    <col min="1514" max="1514" width="27.1796875" style="2" customWidth="1"/>
    <col min="1515" max="1515" width="24.54296875" style="2" bestFit="1" customWidth="1"/>
    <col min="1516" max="1526" width="15.54296875" style="2" customWidth="1"/>
    <col min="1527" max="1527" width="21.54296875" style="2" customWidth="1"/>
    <col min="1528" max="1769" width="9.1796875" style="2"/>
    <col min="1770" max="1770" width="27.1796875" style="2" customWidth="1"/>
    <col min="1771" max="1771" width="24.54296875" style="2" bestFit="1" customWidth="1"/>
    <col min="1772" max="1782" width="15.54296875" style="2" customWidth="1"/>
    <col min="1783" max="1783" width="21.54296875" style="2" customWidth="1"/>
    <col min="1784" max="2025" width="9.1796875" style="2"/>
    <col min="2026" max="2026" width="27.1796875" style="2" customWidth="1"/>
    <col min="2027" max="2027" width="24.54296875" style="2" bestFit="1" customWidth="1"/>
    <col min="2028" max="2038" width="15.54296875" style="2" customWidth="1"/>
    <col min="2039" max="2039" width="21.54296875" style="2" customWidth="1"/>
    <col min="2040" max="2281" width="9.1796875" style="2"/>
    <col min="2282" max="2282" width="27.1796875" style="2" customWidth="1"/>
    <col min="2283" max="2283" width="24.54296875" style="2" bestFit="1" customWidth="1"/>
    <col min="2284" max="2294" width="15.54296875" style="2" customWidth="1"/>
    <col min="2295" max="2295" width="21.54296875" style="2" customWidth="1"/>
    <col min="2296" max="2537" width="9.1796875" style="2"/>
    <col min="2538" max="2538" width="27.1796875" style="2" customWidth="1"/>
    <col min="2539" max="2539" width="24.54296875" style="2" bestFit="1" customWidth="1"/>
    <col min="2540" max="2550" width="15.54296875" style="2" customWidth="1"/>
    <col min="2551" max="2551" width="21.54296875" style="2" customWidth="1"/>
    <col min="2552" max="2793" width="9.1796875" style="2"/>
    <col min="2794" max="2794" width="27.1796875" style="2" customWidth="1"/>
    <col min="2795" max="2795" width="24.54296875" style="2" bestFit="1" customWidth="1"/>
    <col min="2796" max="2806" width="15.54296875" style="2" customWidth="1"/>
    <col min="2807" max="2807" width="21.54296875" style="2" customWidth="1"/>
    <col min="2808" max="3049" width="9.1796875" style="2"/>
    <col min="3050" max="3050" width="27.1796875" style="2" customWidth="1"/>
    <col min="3051" max="3051" width="24.54296875" style="2" bestFit="1" customWidth="1"/>
    <col min="3052" max="3062" width="15.54296875" style="2" customWidth="1"/>
    <col min="3063" max="3063" width="21.54296875" style="2" customWidth="1"/>
    <col min="3064" max="3305" width="9.1796875" style="2"/>
    <col min="3306" max="3306" width="27.1796875" style="2" customWidth="1"/>
    <col min="3307" max="3307" width="24.54296875" style="2" bestFit="1" customWidth="1"/>
    <col min="3308" max="3318" width="15.54296875" style="2" customWidth="1"/>
    <col min="3319" max="3319" width="21.54296875" style="2" customWidth="1"/>
    <col min="3320" max="3561" width="9.1796875" style="2"/>
    <col min="3562" max="3562" width="27.1796875" style="2" customWidth="1"/>
    <col min="3563" max="3563" width="24.54296875" style="2" bestFit="1" customWidth="1"/>
    <col min="3564" max="3574" width="15.54296875" style="2" customWidth="1"/>
    <col min="3575" max="3575" width="21.54296875" style="2" customWidth="1"/>
    <col min="3576" max="3817" width="9.1796875" style="2"/>
    <col min="3818" max="3818" width="27.1796875" style="2" customWidth="1"/>
    <col min="3819" max="3819" width="24.54296875" style="2" bestFit="1" customWidth="1"/>
    <col min="3820" max="3830" width="15.54296875" style="2" customWidth="1"/>
    <col min="3831" max="3831" width="21.54296875" style="2" customWidth="1"/>
    <col min="3832" max="4073" width="9.1796875" style="2"/>
    <col min="4074" max="4074" width="27.1796875" style="2" customWidth="1"/>
    <col min="4075" max="4075" width="24.54296875" style="2" bestFit="1" customWidth="1"/>
    <col min="4076" max="4086" width="15.54296875" style="2" customWidth="1"/>
    <col min="4087" max="4087" width="21.54296875" style="2" customWidth="1"/>
    <col min="4088" max="4329" width="9.1796875" style="2"/>
    <col min="4330" max="4330" width="27.1796875" style="2" customWidth="1"/>
    <col min="4331" max="4331" width="24.54296875" style="2" bestFit="1" customWidth="1"/>
    <col min="4332" max="4342" width="15.54296875" style="2" customWidth="1"/>
    <col min="4343" max="4343" width="21.54296875" style="2" customWidth="1"/>
    <col min="4344" max="4585" width="9.1796875" style="2"/>
    <col min="4586" max="4586" width="27.1796875" style="2" customWidth="1"/>
    <col min="4587" max="4587" width="24.54296875" style="2" bestFit="1" customWidth="1"/>
    <col min="4588" max="4598" width="15.54296875" style="2" customWidth="1"/>
    <col min="4599" max="4599" width="21.54296875" style="2" customWidth="1"/>
    <col min="4600" max="4841" width="9.1796875" style="2"/>
    <col min="4842" max="4842" width="27.1796875" style="2" customWidth="1"/>
    <col min="4843" max="4843" width="24.54296875" style="2" bestFit="1" customWidth="1"/>
    <col min="4844" max="4854" width="15.54296875" style="2" customWidth="1"/>
    <col min="4855" max="4855" width="21.54296875" style="2" customWidth="1"/>
    <col min="4856" max="5097" width="9.1796875" style="2"/>
    <col min="5098" max="5098" width="27.1796875" style="2" customWidth="1"/>
    <col min="5099" max="5099" width="24.54296875" style="2" bestFit="1" customWidth="1"/>
    <col min="5100" max="5110" width="15.54296875" style="2" customWidth="1"/>
    <col min="5111" max="5111" width="21.54296875" style="2" customWidth="1"/>
    <col min="5112" max="5353" width="9.1796875" style="2"/>
    <col min="5354" max="5354" width="27.1796875" style="2" customWidth="1"/>
    <col min="5355" max="5355" width="24.54296875" style="2" bestFit="1" customWidth="1"/>
    <col min="5356" max="5366" width="15.54296875" style="2" customWidth="1"/>
    <col min="5367" max="5367" width="21.54296875" style="2" customWidth="1"/>
    <col min="5368" max="5609" width="9.1796875" style="2"/>
    <col min="5610" max="5610" width="27.1796875" style="2" customWidth="1"/>
    <col min="5611" max="5611" width="24.54296875" style="2" bestFit="1" customWidth="1"/>
    <col min="5612" max="5622" width="15.54296875" style="2" customWidth="1"/>
    <col min="5623" max="5623" width="21.54296875" style="2" customWidth="1"/>
    <col min="5624" max="5865" width="9.1796875" style="2"/>
    <col min="5866" max="5866" width="27.1796875" style="2" customWidth="1"/>
    <col min="5867" max="5867" width="24.54296875" style="2" bestFit="1" customWidth="1"/>
    <col min="5868" max="5878" width="15.54296875" style="2" customWidth="1"/>
    <col min="5879" max="5879" width="21.54296875" style="2" customWidth="1"/>
    <col min="5880" max="6121" width="9.1796875" style="2"/>
    <col min="6122" max="6122" width="27.1796875" style="2" customWidth="1"/>
    <col min="6123" max="6123" width="24.54296875" style="2" bestFit="1" customWidth="1"/>
    <col min="6124" max="6134" width="15.54296875" style="2" customWidth="1"/>
    <col min="6135" max="6135" width="21.54296875" style="2" customWidth="1"/>
    <col min="6136" max="6377" width="9.1796875" style="2"/>
    <col min="6378" max="6378" width="27.1796875" style="2" customWidth="1"/>
    <col min="6379" max="6379" width="24.54296875" style="2" bestFit="1" customWidth="1"/>
    <col min="6380" max="6390" width="15.54296875" style="2" customWidth="1"/>
    <col min="6391" max="6391" width="21.54296875" style="2" customWidth="1"/>
    <col min="6392" max="6633" width="9.1796875" style="2"/>
    <col min="6634" max="6634" width="27.1796875" style="2" customWidth="1"/>
    <col min="6635" max="6635" width="24.54296875" style="2" bestFit="1" customWidth="1"/>
    <col min="6636" max="6646" width="15.54296875" style="2" customWidth="1"/>
    <col min="6647" max="6647" width="21.54296875" style="2" customWidth="1"/>
    <col min="6648" max="6889" width="9.1796875" style="2"/>
    <col min="6890" max="6890" width="27.1796875" style="2" customWidth="1"/>
    <col min="6891" max="6891" width="24.54296875" style="2" bestFit="1" customWidth="1"/>
    <col min="6892" max="6902" width="15.54296875" style="2" customWidth="1"/>
    <col min="6903" max="6903" width="21.54296875" style="2" customWidth="1"/>
    <col min="6904" max="7145" width="9.1796875" style="2"/>
    <col min="7146" max="7146" width="27.1796875" style="2" customWidth="1"/>
    <col min="7147" max="7147" width="24.54296875" style="2" bestFit="1" customWidth="1"/>
    <col min="7148" max="7158" width="15.54296875" style="2" customWidth="1"/>
    <col min="7159" max="7159" width="21.54296875" style="2" customWidth="1"/>
    <col min="7160" max="7401" width="9.1796875" style="2"/>
    <col min="7402" max="7402" width="27.1796875" style="2" customWidth="1"/>
    <col min="7403" max="7403" width="24.54296875" style="2" bestFit="1" customWidth="1"/>
    <col min="7404" max="7414" width="15.54296875" style="2" customWidth="1"/>
    <col min="7415" max="7415" width="21.54296875" style="2" customWidth="1"/>
    <col min="7416" max="7657" width="9.1796875" style="2"/>
    <col min="7658" max="7658" width="27.1796875" style="2" customWidth="1"/>
    <col min="7659" max="7659" width="24.54296875" style="2" bestFit="1" customWidth="1"/>
    <col min="7660" max="7670" width="15.54296875" style="2" customWidth="1"/>
    <col min="7671" max="7671" width="21.54296875" style="2" customWidth="1"/>
    <col min="7672" max="7913" width="9.1796875" style="2"/>
    <col min="7914" max="7914" width="27.1796875" style="2" customWidth="1"/>
    <col min="7915" max="7915" width="24.54296875" style="2" bestFit="1" customWidth="1"/>
    <col min="7916" max="7926" width="15.54296875" style="2" customWidth="1"/>
    <col min="7927" max="7927" width="21.54296875" style="2" customWidth="1"/>
    <col min="7928" max="8169" width="9.1796875" style="2"/>
    <col min="8170" max="8170" width="27.1796875" style="2" customWidth="1"/>
    <col min="8171" max="8171" width="24.54296875" style="2" bestFit="1" customWidth="1"/>
    <col min="8172" max="8182" width="15.54296875" style="2" customWidth="1"/>
    <col min="8183" max="8183" width="21.54296875" style="2" customWidth="1"/>
    <col min="8184" max="8425" width="9.1796875" style="2"/>
    <col min="8426" max="8426" width="27.1796875" style="2" customWidth="1"/>
    <col min="8427" max="8427" width="24.54296875" style="2" bestFit="1" customWidth="1"/>
    <col min="8428" max="8438" width="15.54296875" style="2" customWidth="1"/>
    <col min="8439" max="8439" width="21.54296875" style="2" customWidth="1"/>
    <col min="8440" max="8681" width="9.1796875" style="2"/>
    <col min="8682" max="8682" width="27.1796875" style="2" customWidth="1"/>
    <col min="8683" max="8683" width="24.54296875" style="2" bestFit="1" customWidth="1"/>
    <col min="8684" max="8694" width="15.54296875" style="2" customWidth="1"/>
    <col min="8695" max="8695" width="21.54296875" style="2" customWidth="1"/>
    <col min="8696" max="8937" width="9.1796875" style="2"/>
    <col min="8938" max="8938" width="27.1796875" style="2" customWidth="1"/>
    <col min="8939" max="8939" width="24.54296875" style="2" bestFit="1" customWidth="1"/>
    <col min="8940" max="8950" width="15.54296875" style="2" customWidth="1"/>
    <col min="8951" max="8951" width="21.54296875" style="2" customWidth="1"/>
    <col min="8952" max="9193" width="9.1796875" style="2"/>
    <col min="9194" max="9194" width="27.1796875" style="2" customWidth="1"/>
    <col min="9195" max="9195" width="24.54296875" style="2" bestFit="1" customWidth="1"/>
    <col min="9196" max="9206" width="15.54296875" style="2" customWidth="1"/>
    <col min="9207" max="9207" width="21.54296875" style="2" customWidth="1"/>
    <col min="9208" max="9449" width="9.1796875" style="2"/>
    <col min="9450" max="9450" width="27.1796875" style="2" customWidth="1"/>
    <col min="9451" max="9451" width="24.54296875" style="2" bestFit="1" customWidth="1"/>
    <col min="9452" max="9462" width="15.54296875" style="2" customWidth="1"/>
    <col min="9463" max="9463" width="21.54296875" style="2" customWidth="1"/>
    <col min="9464" max="9705" width="9.1796875" style="2"/>
    <col min="9706" max="9706" width="27.1796875" style="2" customWidth="1"/>
    <col min="9707" max="9707" width="24.54296875" style="2" bestFit="1" customWidth="1"/>
    <col min="9708" max="9718" width="15.54296875" style="2" customWidth="1"/>
    <col min="9719" max="9719" width="21.54296875" style="2" customWidth="1"/>
    <col min="9720" max="9961" width="9.1796875" style="2"/>
    <col min="9962" max="9962" width="27.1796875" style="2" customWidth="1"/>
    <col min="9963" max="9963" width="24.54296875" style="2" bestFit="1" customWidth="1"/>
    <col min="9964" max="9974" width="15.54296875" style="2" customWidth="1"/>
    <col min="9975" max="9975" width="21.54296875" style="2" customWidth="1"/>
    <col min="9976" max="10217" width="9.1796875" style="2"/>
    <col min="10218" max="10218" width="27.1796875" style="2" customWidth="1"/>
    <col min="10219" max="10219" width="24.54296875" style="2" bestFit="1" customWidth="1"/>
    <col min="10220" max="10230" width="15.54296875" style="2" customWidth="1"/>
    <col min="10231" max="10231" width="21.54296875" style="2" customWidth="1"/>
    <col min="10232" max="10473" width="9.1796875" style="2"/>
    <col min="10474" max="10474" width="27.1796875" style="2" customWidth="1"/>
    <col min="10475" max="10475" width="24.54296875" style="2" bestFit="1" customWidth="1"/>
    <col min="10476" max="10486" width="15.54296875" style="2" customWidth="1"/>
    <col min="10487" max="10487" width="21.54296875" style="2" customWidth="1"/>
    <col min="10488" max="10729" width="9.1796875" style="2"/>
    <col min="10730" max="10730" width="27.1796875" style="2" customWidth="1"/>
    <col min="10731" max="10731" width="24.54296875" style="2" bestFit="1" customWidth="1"/>
    <col min="10732" max="10742" width="15.54296875" style="2" customWidth="1"/>
    <col min="10743" max="10743" width="21.54296875" style="2" customWidth="1"/>
    <col min="10744" max="10985" width="9.1796875" style="2"/>
    <col min="10986" max="10986" width="27.1796875" style="2" customWidth="1"/>
    <col min="10987" max="10987" width="24.54296875" style="2" bestFit="1" customWidth="1"/>
    <col min="10988" max="10998" width="15.54296875" style="2" customWidth="1"/>
    <col min="10999" max="10999" width="21.54296875" style="2" customWidth="1"/>
    <col min="11000" max="11241" width="9.1796875" style="2"/>
    <col min="11242" max="11242" width="27.1796875" style="2" customWidth="1"/>
    <col min="11243" max="11243" width="24.54296875" style="2" bestFit="1" customWidth="1"/>
    <col min="11244" max="11254" width="15.54296875" style="2" customWidth="1"/>
    <col min="11255" max="11255" width="21.54296875" style="2" customWidth="1"/>
    <col min="11256" max="11497" width="9.1796875" style="2"/>
    <col min="11498" max="11498" width="27.1796875" style="2" customWidth="1"/>
    <col min="11499" max="11499" width="24.54296875" style="2" bestFit="1" customWidth="1"/>
    <col min="11500" max="11510" width="15.54296875" style="2" customWidth="1"/>
    <col min="11511" max="11511" width="21.54296875" style="2" customWidth="1"/>
    <col min="11512" max="11753" width="9.1796875" style="2"/>
    <col min="11754" max="11754" width="27.1796875" style="2" customWidth="1"/>
    <col min="11755" max="11755" width="24.54296875" style="2" bestFit="1" customWidth="1"/>
    <col min="11756" max="11766" width="15.54296875" style="2" customWidth="1"/>
    <col min="11767" max="11767" width="21.54296875" style="2" customWidth="1"/>
    <col min="11768" max="12009" width="9.1796875" style="2"/>
    <col min="12010" max="12010" width="27.1796875" style="2" customWidth="1"/>
    <col min="12011" max="12011" width="24.54296875" style="2" bestFit="1" customWidth="1"/>
    <col min="12012" max="12022" width="15.54296875" style="2" customWidth="1"/>
    <col min="12023" max="12023" width="21.54296875" style="2" customWidth="1"/>
    <col min="12024" max="12265" width="9.1796875" style="2"/>
    <col min="12266" max="12266" width="27.1796875" style="2" customWidth="1"/>
    <col min="12267" max="12267" width="24.54296875" style="2" bestFit="1" customWidth="1"/>
    <col min="12268" max="12278" width="15.54296875" style="2" customWidth="1"/>
    <col min="12279" max="12279" width="21.54296875" style="2" customWidth="1"/>
    <col min="12280" max="12521" width="9.1796875" style="2"/>
    <col min="12522" max="12522" width="27.1796875" style="2" customWidth="1"/>
    <col min="12523" max="12523" width="24.54296875" style="2" bestFit="1" customWidth="1"/>
    <col min="12524" max="12534" width="15.54296875" style="2" customWidth="1"/>
    <col min="12535" max="12535" width="21.54296875" style="2" customWidth="1"/>
    <col min="12536" max="12777" width="9.1796875" style="2"/>
    <col min="12778" max="12778" width="27.1796875" style="2" customWidth="1"/>
    <col min="12779" max="12779" width="24.54296875" style="2" bestFit="1" customWidth="1"/>
    <col min="12780" max="12790" width="15.54296875" style="2" customWidth="1"/>
    <col min="12791" max="12791" width="21.54296875" style="2" customWidth="1"/>
    <col min="12792" max="13033" width="9.1796875" style="2"/>
    <col min="13034" max="13034" width="27.1796875" style="2" customWidth="1"/>
    <col min="13035" max="13035" width="24.54296875" style="2" bestFit="1" customWidth="1"/>
    <col min="13036" max="13046" width="15.54296875" style="2" customWidth="1"/>
    <col min="13047" max="13047" width="21.54296875" style="2" customWidth="1"/>
    <col min="13048" max="13289" width="9.1796875" style="2"/>
    <col min="13290" max="13290" width="27.1796875" style="2" customWidth="1"/>
    <col min="13291" max="13291" width="24.54296875" style="2" bestFit="1" customWidth="1"/>
    <col min="13292" max="13302" width="15.54296875" style="2" customWidth="1"/>
    <col min="13303" max="13303" width="21.54296875" style="2" customWidth="1"/>
    <col min="13304" max="13545" width="9.1796875" style="2"/>
    <col min="13546" max="13546" width="27.1796875" style="2" customWidth="1"/>
    <col min="13547" max="13547" width="24.54296875" style="2" bestFit="1" customWidth="1"/>
    <col min="13548" max="13558" width="15.54296875" style="2" customWidth="1"/>
    <col min="13559" max="13559" width="21.54296875" style="2" customWidth="1"/>
    <col min="13560" max="13801" width="9.1796875" style="2"/>
    <col min="13802" max="13802" width="27.1796875" style="2" customWidth="1"/>
    <col min="13803" max="13803" width="24.54296875" style="2" bestFit="1" customWidth="1"/>
    <col min="13804" max="13814" width="15.54296875" style="2" customWidth="1"/>
    <col min="13815" max="13815" width="21.54296875" style="2" customWidth="1"/>
    <col min="13816" max="14057" width="9.1796875" style="2"/>
    <col min="14058" max="14058" width="27.1796875" style="2" customWidth="1"/>
    <col min="14059" max="14059" width="24.54296875" style="2" bestFit="1" customWidth="1"/>
    <col min="14060" max="14070" width="15.54296875" style="2" customWidth="1"/>
    <col min="14071" max="14071" width="21.54296875" style="2" customWidth="1"/>
    <col min="14072" max="14313" width="9.1796875" style="2"/>
    <col min="14314" max="14314" width="27.1796875" style="2" customWidth="1"/>
    <col min="14315" max="14315" width="24.54296875" style="2" bestFit="1" customWidth="1"/>
    <col min="14316" max="14326" width="15.54296875" style="2" customWidth="1"/>
    <col min="14327" max="14327" width="21.54296875" style="2" customWidth="1"/>
    <col min="14328" max="14569" width="9.1796875" style="2"/>
    <col min="14570" max="14570" width="27.1796875" style="2" customWidth="1"/>
    <col min="14571" max="14571" width="24.54296875" style="2" bestFit="1" customWidth="1"/>
    <col min="14572" max="14582" width="15.54296875" style="2" customWidth="1"/>
    <col min="14583" max="14583" width="21.54296875" style="2" customWidth="1"/>
    <col min="14584" max="14825" width="9.1796875" style="2"/>
    <col min="14826" max="14826" width="27.1796875" style="2" customWidth="1"/>
    <col min="14827" max="14827" width="24.54296875" style="2" bestFit="1" customWidth="1"/>
    <col min="14828" max="14838" width="15.54296875" style="2" customWidth="1"/>
    <col min="14839" max="14839" width="21.54296875" style="2" customWidth="1"/>
    <col min="14840" max="15081" width="9.1796875" style="2"/>
    <col min="15082" max="15082" width="27.1796875" style="2" customWidth="1"/>
    <col min="15083" max="15083" width="24.54296875" style="2" bestFit="1" customWidth="1"/>
    <col min="15084" max="15094" width="15.54296875" style="2" customWidth="1"/>
    <col min="15095" max="15095" width="21.54296875" style="2" customWidth="1"/>
    <col min="15096" max="15337" width="9.1796875" style="2"/>
    <col min="15338" max="15338" width="27.1796875" style="2" customWidth="1"/>
    <col min="15339" max="15339" width="24.54296875" style="2" bestFit="1" customWidth="1"/>
    <col min="15340" max="15350" width="15.54296875" style="2" customWidth="1"/>
    <col min="15351" max="15351" width="21.54296875" style="2" customWidth="1"/>
    <col min="15352" max="15593" width="9.1796875" style="2"/>
    <col min="15594" max="15594" width="27.1796875" style="2" customWidth="1"/>
    <col min="15595" max="15595" width="24.54296875" style="2" bestFit="1" customWidth="1"/>
    <col min="15596" max="15606" width="15.54296875" style="2" customWidth="1"/>
    <col min="15607" max="15607" width="21.54296875" style="2" customWidth="1"/>
    <col min="15608" max="15849" width="9.1796875" style="2"/>
    <col min="15850" max="15850" width="27.1796875" style="2" customWidth="1"/>
    <col min="15851" max="15851" width="24.54296875" style="2" bestFit="1" customWidth="1"/>
    <col min="15852" max="15862" width="15.54296875" style="2" customWidth="1"/>
    <col min="15863" max="15863" width="21.54296875" style="2" customWidth="1"/>
    <col min="15864" max="16105" width="9.1796875" style="2"/>
    <col min="16106" max="16106" width="27.1796875" style="2" customWidth="1"/>
    <col min="16107" max="16107" width="24.54296875" style="2" bestFit="1" customWidth="1"/>
    <col min="16108" max="16118" width="15.54296875" style="2" customWidth="1"/>
    <col min="16119" max="16119" width="21.54296875" style="2" customWidth="1"/>
    <col min="16120" max="16384" width="9.1796875" style="2"/>
  </cols>
  <sheetData>
    <row r="1" spans="1:7" ht="15.5" x14ac:dyDescent="0.35">
      <c r="A1" s="1" t="s">
        <v>0</v>
      </c>
    </row>
    <row r="2" spans="1:7" ht="15.5" x14ac:dyDescent="0.35">
      <c r="A2" s="3" t="s">
        <v>109</v>
      </c>
      <c r="B2"/>
      <c r="C2"/>
      <c r="D2"/>
      <c r="E2"/>
      <c r="F2"/>
      <c r="G2"/>
    </row>
    <row r="3" spans="1:7" ht="15.5" x14ac:dyDescent="0.35">
      <c r="A3" s="3"/>
      <c r="B3"/>
      <c r="C3"/>
      <c r="D3"/>
      <c r="E3"/>
      <c r="F3"/>
      <c r="G3" s="44"/>
    </row>
    <row r="4" spans="1:7" ht="15.5" x14ac:dyDescent="0.35">
      <c r="A4" s="3" t="s">
        <v>1</v>
      </c>
      <c r="B4" s="3" t="s">
        <v>47</v>
      </c>
      <c r="C4" s="3"/>
      <c r="D4"/>
      <c r="E4"/>
      <c r="F4"/>
      <c r="G4" s="44"/>
    </row>
    <row r="5" spans="1:7" ht="15.5" x14ac:dyDescent="0.35">
      <c r="A5" s="3"/>
      <c r="B5" s="3"/>
      <c r="C5" s="3"/>
      <c r="D5"/>
      <c r="E5"/>
      <c r="F5"/>
      <c r="G5" s="44"/>
    </row>
    <row r="6" spans="1:7" ht="15.5" x14ac:dyDescent="0.35">
      <c r="A6" s="3"/>
      <c r="B6" s="3"/>
      <c r="C6" s="3"/>
      <c r="D6"/>
      <c r="E6"/>
      <c r="F6"/>
      <c r="G6" s="44"/>
    </row>
    <row r="7" spans="1:7" ht="44.5" x14ac:dyDescent="0.45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7" x14ac:dyDescent="0.3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7" x14ac:dyDescent="0.35">
      <c r="A9"/>
      <c r="B9" s="7"/>
      <c r="C9" s="7"/>
      <c r="D9" s="7"/>
      <c r="E9" s="7"/>
      <c r="F9" s="7"/>
      <c r="G9" s="42"/>
    </row>
    <row r="10" spans="1:7" ht="15.5" x14ac:dyDescent="0.35">
      <c r="A10" s="8" t="s">
        <v>110</v>
      </c>
      <c r="B10" s="9">
        <f>'65-Categorized Balances'!G14</f>
        <v>550055</v>
      </c>
      <c r="C10" s="9">
        <f>'65-Categorized Balances'!G21</f>
        <v>-59543</v>
      </c>
      <c r="D10" s="9">
        <f>'65-Categorized Balances'!G28</f>
        <v>4177</v>
      </c>
      <c r="E10" s="9">
        <f>'65-Categorized Balances'!G35</f>
        <v>23933</v>
      </c>
      <c r="F10" s="9">
        <f>'65-Categorized Balances'!G42</f>
        <v>109</v>
      </c>
      <c r="G10" s="9">
        <f>SUM(B10:F10)</f>
        <v>518731</v>
      </c>
    </row>
    <row r="11" spans="1:7" ht="15.5" x14ac:dyDescent="0.35">
      <c r="A11" s="8" t="s">
        <v>111</v>
      </c>
      <c r="B11" s="67">
        <f>'65-Categorized Balances'!G15</f>
        <v>0</v>
      </c>
      <c r="C11" s="9">
        <f>'65-Categorized Balances'!G22</f>
        <v>0</v>
      </c>
      <c r="D11" s="67">
        <f>'65-Categorized Balances'!G29</f>
        <v>0</v>
      </c>
      <c r="E11" s="67">
        <f>'65-Categorized Balances'!G36</f>
        <v>0</v>
      </c>
      <c r="F11" s="67">
        <f>'65-Categorized Balances'!G43</f>
        <v>0</v>
      </c>
      <c r="G11" s="9">
        <f>SUM(B11:F11)</f>
        <v>0</v>
      </c>
    </row>
    <row r="12" spans="1:7" ht="15.5" x14ac:dyDescent="0.35">
      <c r="A12" s="8" t="s">
        <v>112</v>
      </c>
      <c r="B12" s="68">
        <f>'65-Categorized Balances'!G16</f>
        <v>0</v>
      </c>
      <c r="C12" s="9">
        <f>'65-Categorized Balances'!G23</f>
        <v>0</v>
      </c>
      <c r="D12" s="68">
        <f>'65-Categorized Balances'!G30</f>
        <v>0</v>
      </c>
      <c r="E12" s="68">
        <f>'65-Categorized Balances'!G37</f>
        <v>0</v>
      </c>
      <c r="F12" s="68">
        <f>'65-Categorized Balances'!G44</f>
        <v>0</v>
      </c>
      <c r="G12" s="9">
        <f>SUM(B12:F12)</f>
        <v>0</v>
      </c>
    </row>
    <row r="13" spans="1:7" x14ac:dyDescent="0.35">
      <c r="A13"/>
      <c r="B13"/>
      <c r="C13"/>
      <c r="D13"/>
      <c r="E13"/>
      <c r="F13"/>
      <c r="G13" s="44"/>
    </row>
    <row r="14" spans="1:7" x14ac:dyDescent="0.35">
      <c r="F14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4" zoomScaleNormal="100" workbookViewId="0">
      <selection activeCell="G21" sqref="G21"/>
    </sheetView>
  </sheetViews>
  <sheetFormatPr defaultColWidth="13.453125" defaultRowHeight="13" x14ac:dyDescent="0.3"/>
  <cols>
    <col min="1" max="1" width="20" style="11" customWidth="1"/>
    <col min="2" max="4" width="13.453125" style="11" customWidth="1"/>
    <col min="5" max="5" width="13.54296875" style="11" customWidth="1"/>
    <col min="6" max="6" width="15.1796875" style="11" customWidth="1"/>
    <col min="7" max="7" width="15.453125" style="12" customWidth="1"/>
    <col min="8" max="8" width="16.54296875" style="11" customWidth="1"/>
    <col min="9" max="9" width="9.1796875" style="105" customWidth="1"/>
    <col min="10" max="10" width="9.81640625" style="11" bestFit="1" customWidth="1"/>
    <col min="11" max="252" width="9.1796875" style="11" customWidth="1"/>
    <col min="253" max="253" width="5.1796875" style="11" customWidth="1"/>
    <col min="254" max="254" width="17.1796875" style="11" customWidth="1"/>
    <col min="255" max="255" width="4.453125" style="11" customWidth="1"/>
    <col min="256" max="256" width="13.453125" style="11"/>
    <col min="257" max="257" width="20" style="11" customWidth="1"/>
    <col min="258" max="260" width="13.453125" style="11" customWidth="1"/>
    <col min="261" max="261" width="13.54296875" style="11" customWidth="1"/>
    <col min="262" max="262" width="15.1796875" style="11" customWidth="1"/>
    <col min="263" max="263" width="15.453125" style="11" customWidth="1"/>
    <col min="264" max="508" width="9.1796875" style="11" customWidth="1"/>
    <col min="509" max="509" width="5.1796875" style="11" customWidth="1"/>
    <col min="510" max="510" width="17.1796875" style="11" customWidth="1"/>
    <col min="511" max="511" width="4.453125" style="11" customWidth="1"/>
    <col min="512" max="512" width="13.453125" style="11"/>
    <col min="513" max="513" width="20" style="11" customWidth="1"/>
    <col min="514" max="516" width="13.453125" style="11" customWidth="1"/>
    <col min="517" max="517" width="13.54296875" style="11" customWidth="1"/>
    <col min="518" max="518" width="15.1796875" style="11" customWidth="1"/>
    <col min="519" max="519" width="15.453125" style="11" customWidth="1"/>
    <col min="520" max="764" width="9.1796875" style="11" customWidth="1"/>
    <col min="765" max="765" width="5.1796875" style="11" customWidth="1"/>
    <col min="766" max="766" width="17.1796875" style="11" customWidth="1"/>
    <col min="767" max="767" width="4.453125" style="11" customWidth="1"/>
    <col min="768" max="768" width="13.453125" style="11"/>
    <col min="769" max="769" width="20" style="11" customWidth="1"/>
    <col min="770" max="772" width="13.453125" style="11" customWidth="1"/>
    <col min="773" max="773" width="13.54296875" style="11" customWidth="1"/>
    <col min="774" max="774" width="15.1796875" style="11" customWidth="1"/>
    <col min="775" max="775" width="15.453125" style="11" customWidth="1"/>
    <col min="776" max="1020" width="9.1796875" style="11" customWidth="1"/>
    <col min="1021" max="1021" width="5.1796875" style="11" customWidth="1"/>
    <col min="1022" max="1022" width="17.1796875" style="11" customWidth="1"/>
    <col min="1023" max="1023" width="4.453125" style="11" customWidth="1"/>
    <col min="1024" max="1024" width="13.453125" style="11"/>
    <col min="1025" max="1025" width="20" style="11" customWidth="1"/>
    <col min="1026" max="1028" width="13.453125" style="11" customWidth="1"/>
    <col min="1029" max="1029" width="13.54296875" style="11" customWidth="1"/>
    <col min="1030" max="1030" width="15.1796875" style="11" customWidth="1"/>
    <col min="1031" max="1031" width="15.453125" style="11" customWidth="1"/>
    <col min="1032" max="1276" width="9.1796875" style="11" customWidth="1"/>
    <col min="1277" max="1277" width="5.1796875" style="11" customWidth="1"/>
    <col min="1278" max="1278" width="17.1796875" style="11" customWidth="1"/>
    <col min="1279" max="1279" width="4.453125" style="11" customWidth="1"/>
    <col min="1280" max="1280" width="13.453125" style="11"/>
    <col min="1281" max="1281" width="20" style="11" customWidth="1"/>
    <col min="1282" max="1284" width="13.453125" style="11" customWidth="1"/>
    <col min="1285" max="1285" width="13.54296875" style="11" customWidth="1"/>
    <col min="1286" max="1286" width="15.1796875" style="11" customWidth="1"/>
    <col min="1287" max="1287" width="15.453125" style="11" customWidth="1"/>
    <col min="1288" max="1532" width="9.1796875" style="11" customWidth="1"/>
    <col min="1533" max="1533" width="5.1796875" style="11" customWidth="1"/>
    <col min="1534" max="1534" width="17.1796875" style="11" customWidth="1"/>
    <col min="1535" max="1535" width="4.453125" style="11" customWidth="1"/>
    <col min="1536" max="1536" width="13.453125" style="11"/>
    <col min="1537" max="1537" width="20" style="11" customWidth="1"/>
    <col min="1538" max="1540" width="13.453125" style="11" customWidth="1"/>
    <col min="1541" max="1541" width="13.54296875" style="11" customWidth="1"/>
    <col min="1542" max="1542" width="15.1796875" style="11" customWidth="1"/>
    <col min="1543" max="1543" width="15.453125" style="11" customWidth="1"/>
    <col min="1544" max="1788" width="9.1796875" style="11" customWidth="1"/>
    <col min="1789" max="1789" width="5.1796875" style="11" customWidth="1"/>
    <col min="1790" max="1790" width="17.1796875" style="11" customWidth="1"/>
    <col min="1791" max="1791" width="4.453125" style="11" customWidth="1"/>
    <col min="1792" max="1792" width="13.453125" style="11"/>
    <col min="1793" max="1793" width="20" style="11" customWidth="1"/>
    <col min="1794" max="1796" width="13.453125" style="11" customWidth="1"/>
    <col min="1797" max="1797" width="13.54296875" style="11" customWidth="1"/>
    <col min="1798" max="1798" width="15.1796875" style="11" customWidth="1"/>
    <col min="1799" max="1799" width="15.453125" style="11" customWidth="1"/>
    <col min="1800" max="2044" width="9.1796875" style="11" customWidth="1"/>
    <col min="2045" max="2045" width="5.1796875" style="11" customWidth="1"/>
    <col min="2046" max="2046" width="17.1796875" style="11" customWidth="1"/>
    <col min="2047" max="2047" width="4.453125" style="11" customWidth="1"/>
    <col min="2048" max="2048" width="13.453125" style="11"/>
    <col min="2049" max="2049" width="20" style="11" customWidth="1"/>
    <col min="2050" max="2052" width="13.453125" style="11" customWidth="1"/>
    <col min="2053" max="2053" width="13.54296875" style="11" customWidth="1"/>
    <col min="2054" max="2054" width="15.1796875" style="11" customWidth="1"/>
    <col min="2055" max="2055" width="15.453125" style="11" customWidth="1"/>
    <col min="2056" max="2300" width="9.1796875" style="11" customWidth="1"/>
    <col min="2301" max="2301" width="5.1796875" style="11" customWidth="1"/>
    <col min="2302" max="2302" width="17.1796875" style="11" customWidth="1"/>
    <col min="2303" max="2303" width="4.453125" style="11" customWidth="1"/>
    <col min="2304" max="2304" width="13.453125" style="11"/>
    <col min="2305" max="2305" width="20" style="11" customWidth="1"/>
    <col min="2306" max="2308" width="13.453125" style="11" customWidth="1"/>
    <col min="2309" max="2309" width="13.54296875" style="11" customWidth="1"/>
    <col min="2310" max="2310" width="15.1796875" style="11" customWidth="1"/>
    <col min="2311" max="2311" width="15.453125" style="11" customWidth="1"/>
    <col min="2312" max="2556" width="9.1796875" style="11" customWidth="1"/>
    <col min="2557" max="2557" width="5.1796875" style="11" customWidth="1"/>
    <col min="2558" max="2558" width="17.1796875" style="11" customWidth="1"/>
    <col min="2559" max="2559" width="4.453125" style="11" customWidth="1"/>
    <col min="2560" max="2560" width="13.453125" style="11"/>
    <col min="2561" max="2561" width="20" style="11" customWidth="1"/>
    <col min="2562" max="2564" width="13.453125" style="11" customWidth="1"/>
    <col min="2565" max="2565" width="13.54296875" style="11" customWidth="1"/>
    <col min="2566" max="2566" width="15.1796875" style="11" customWidth="1"/>
    <col min="2567" max="2567" width="15.453125" style="11" customWidth="1"/>
    <col min="2568" max="2812" width="9.1796875" style="11" customWidth="1"/>
    <col min="2813" max="2813" width="5.1796875" style="11" customWidth="1"/>
    <col min="2814" max="2814" width="17.1796875" style="11" customWidth="1"/>
    <col min="2815" max="2815" width="4.453125" style="11" customWidth="1"/>
    <col min="2816" max="2816" width="13.453125" style="11"/>
    <col min="2817" max="2817" width="20" style="11" customWidth="1"/>
    <col min="2818" max="2820" width="13.453125" style="11" customWidth="1"/>
    <col min="2821" max="2821" width="13.54296875" style="11" customWidth="1"/>
    <col min="2822" max="2822" width="15.1796875" style="11" customWidth="1"/>
    <col min="2823" max="2823" width="15.453125" style="11" customWidth="1"/>
    <col min="2824" max="3068" width="9.1796875" style="11" customWidth="1"/>
    <col min="3069" max="3069" width="5.1796875" style="11" customWidth="1"/>
    <col min="3070" max="3070" width="17.1796875" style="11" customWidth="1"/>
    <col min="3071" max="3071" width="4.453125" style="11" customWidth="1"/>
    <col min="3072" max="3072" width="13.453125" style="11"/>
    <col min="3073" max="3073" width="20" style="11" customWidth="1"/>
    <col min="3074" max="3076" width="13.453125" style="11" customWidth="1"/>
    <col min="3077" max="3077" width="13.54296875" style="11" customWidth="1"/>
    <col min="3078" max="3078" width="15.1796875" style="11" customWidth="1"/>
    <col min="3079" max="3079" width="15.453125" style="11" customWidth="1"/>
    <col min="3080" max="3324" width="9.1796875" style="11" customWidth="1"/>
    <col min="3325" max="3325" width="5.1796875" style="11" customWidth="1"/>
    <col min="3326" max="3326" width="17.1796875" style="11" customWidth="1"/>
    <col min="3327" max="3327" width="4.453125" style="11" customWidth="1"/>
    <col min="3328" max="3328" width="13.453125" style="11"/>
    <col min="3329" max="3329" width="20" style="11" customWidth="1"/>
    <col min="3330" max="3332" width="13.453125" style="11" customWidth="1"/>
    <col min="3333" max="3333" width="13.54296875" style="11" customWidth="1"/>
    <col min="3334" max="3334" width="15.1796875" style="11" customWidth="1"/>
    <col min="3335" max="3335" width="15.453125" style="11" customWidth="1"/>
    <col min="3336" max="3580" width="9.1796875" style="11" customWidth="1"/>
    <col min="3581" max="3581" width="5.1796875" style="11" customWidth="1"/>
    <col min="3582" max="3582" width="17.1796875" style="11" customWidth="1"/>
    <col min="3583" max="3583" width="4.453125" style="11" customWidth="1"/>
    <col min="3584" max="3584" width="13.453125" style="11"/>
    <col min="3585" max="3585" width="20" style="11" customWidth="1"/>
    <col min="3586" max="3588" width="13.453125" style="11" customWidth="1"/>
    <col min="3589" max="3589" width="13.54296875" style="11" customWidth="1"/>
    <col min="3590" max="3590" width="15.1796875" style="11" customWidth="1"/>
    <col min="3591" max="3591" width="15.453125" style="11" customWidth="1"/>
    <col min="3592" max="3836" width="9.1796875" style="11" customWidth="1"/>
    <col min="3837" max="3837" width="5.1796875" style="11" customWidth="1"/>
    <col min="3838" max="3838" width="17.1796875" style="11" customWidth="1"/>
    <col min="3839" max="3839" width="4.453125" style="11" customWidth="1"/>
    <col min="3840" max="3840" width="13.453125" style="11"/>
    <col min="3841" max="3841" width="20" style="11" customWidth="1"/>
    <col min="3842" max="3844" width="13.453125" style="11" customWidth="1"/>
    <col min="3845" max="3845" width="13.54296875" style="11" customWidth="1"/>
    <col min="3846" max="3846" width="15.1796875" style="11" customWidth="1"/>
    <col min="3847" max="3847" width="15.453125" style="11" customWidth="1"/>
    <col min="3848" max="4092" width="9.1796875" style="11" customWidth="1"/>
    <col min="4093" max="4093" width="5.1796875" style="11" customWidth="1"/>
    <col min="4094" max="4094" width="17.1796875" style="11" customWidth="1"/>
    <col min="4095" max="4095" width="4.453125" style="11" customWidth="1"/>
    <col min="4096" max="4096" width="13.453125" style="11"/>
    <col min="4097" max="4097" width="20" style="11" customWidth="1"/>
    <col min="4098" max="4100" width="13.453125" style="11" customWidth="1"/>
    <col min="4101" max="4101" width="13.54296875" style="11" customWidth="1"/>
    <col min="4102" max="4102" width="15.1796875" style="11" customWidth="1"/>
    <col min="4103" max="4103" width="15.453125" style="11" customWidth="1"/>
    <col min="4104" max="4348" width="9.1796875" style="11" customWidth="1"/>
    <col min="4349" max="4349" width="5.1796875" style="11" customWidth="1"/>
    <col min="4350" max="4350" width="17.1796875" style="11" customWidth="1"/>
    <col min="4351" max="4351" width="4.453125" style="11" customWidth="1"/>
    <col min="4352" max="4352" width="13.453125" style="11"/>
    <col min="4353" max="4353" width="20" style="11" customWidth="1"/>
    <col min="4354" max="4356" width="13.453125" style="11" customWidth="1"/>
    <col min="4357" max="4357" width="13.54296875" style="11" customWidth="1"/>
    <col min="4358" max="4358" width="15.1796875" style="11" customWidth="1"/>
    <col min="4359" max="4359" width="15.453125" style="11" customWidth="1"/>
    <col min="4360" max="4604" width="9.1796875" style="11" customWidth="1"/>
    <col min="4605" max="4605" width="5.1796875" style="11" customWidth="1"/>
    <col min="4606" max="4606" width="17.1796875" style="11" customWidth="1"/>
    <col min="4607" max="4607" width="4.453125" style="11" customWidth="1"/>
    <col min="4608" max="4608" width="13.453125" style="11"/>
    <col min="4609" max="4609" width="20" style="11" customWidth="1"/>
    <col min="4610" max="4612" width="13.453125" style="11" customWidth="1"/>
    <col min="4613" max="4613" width="13.54296875" style="11" customWidth="1"/>
    <col min="4614" max="4614" width="15.1796875" style="11" customWidth="1"/>
    <col min="4615" max="4615" width="15.453125" style="11" customWidth="1"/>
    <col min="4616" max="4860" width="9.1796875" style="11" customWidth="1"/>
    <col min="4861" max="4861" width="5.1796875" style="11" customWidth="1"/>
    <col min="4862" max="4862" width="17.1796875" style="11" customWidth="1"/>
    <col min="4863" max="4863" width="4.453125" style="11" customWidth="1"/>
    <col min="4864" max="4864" width="13.453125" style="11"/>
    <col min="4865" max="4865" width="20" style="11" customWidth="1"/>
    <col min="4866" max="4868" width="13.453125" style="11" customWidth="1"/>
    <col min="4869" max="4869" width="13.54296875" style="11" customWidth="1"/>
    <col min="4870" max="4870" width="15.1796875" style="11" customWidth="1"/>
    <col min="4871" max="4871" width="15.453125" style="11" customWidth="1"/>
    <col min="4872" max="5116" width="9.1796875" style="11" customWidth="1"/>
    <col min="5117" max="5117" width="5.1796875" style="11" customWidth="1"/>
    <col min="5118" max="5118" width="17.1796875" style="11" customWidth="1"/>
    <col min="5119" max="5119" width="4.453125" style="11" customWidth="1"/>
    <col min="5120" max="5120" width="13.453125" style="11"/>
    <col min="5121" max="5121" width="20" style="11" customWidth="1"/>
    <col min="5122" max="5124" width="13.453125" style="11" customWidth="1"/>
    <col min="5125" max="5125" width="13.54296875" style="11" customWidth="1"/>
    <col min="5126" max="5126" width="15.1796875" style="11" customWidth="1"/>
    <col min="5127" max="5127" width="15.453125" style="11" customWidth="1"/>
    <col min="5128" max="5372" width="9.1796875" style="11" customWidth="1"/>
    <col min="5373" max="5373" width="5.1796875" style="11" customWidth="1"/>
    <col min="5374" max="5374" width="17.1796875" style="11" customWidth="1"/>
    <col min="5375" max="5375" width="4.453125" style="11" customWidth="1"/>
    <col min="5376" max="5376" width="13.453125" style="11"/>
    <col min="5377" max="5377" width="20" style="11" customWidth="1"/>
    <col min="5378" max="5380" width="13.453125" style="11" customWidth="1"/>
    <col min="5381" max="5381" width="13.54296875" style="11" customWidth="1"/>
    <col min="5382" max="5382" width="15.1796875" style="11" customWidth="1"/>
    <col min="5383" max="5383" width="15.453125" style="11" customWidth="1"/>
    <col min="5384" max="5628" width="9.1796875" style="11" customWidth="1"/>
    <col min="5629" max="5629" width="5.1796875" style="11" customWidth="1"/>
    <col min="5630" max="5630" width="17.1796875" style="11" customWidth="1"/>
    <col min="5631" max="5631" width="4.453125" style="11" customWidth="1"/>
    <col min="5632" max="5632" width="13.453125" style="11"/>
    <col min="5633" max="5633" width="20" style="11" customWidth="1"/>
    <col min="5634" max="5636" width="13.453125" style="11" customWidth="1"/>
    <col min="5637" max="5637" width="13.54296875" style="11" customWidth="1"/>
    <col min="5638" max="5638" width="15.1796875" style="11" customWidth="1"/>
    <col min="5639" max="5639" width="15.453125" style="11" customWidth="1"/>
    <col min="5640" max="5884" width="9.1796875" style="11" customWidth="1"/>
    <col min="5885" max="5885" width="5.1796875" style="11" customWidth="1"/>
    <col min="5886" max="5886" width="17.1796875" style="11" customWidth="1"/>
    <col min="5887" max="5887" width="4.453125" style="11" customWidth="1"/>
    <col min="5888" max="5888" width="13.453125" style="11"/>
    <col min="5889" max="5889" width="20" style="11" customWidth="1"/>
    <col min="5890" max="5892" width="13.453125" style="11" customWidth="1"/>
    <col min="5893" max="5893" width="13.54296875" style="11" customWidth="1"/>
    <col min="5894" max="5894" width="15.1796875" style="11" customWidth="1"/>
    <col min="5895" max="5895" width="15.453125" style="11" customWidth="1"/>
    <col min="5896" max="6140" width="9.1796875" style="11" customWidth="1"/>
    <col min="6141" max="6141" width="5.1796875" style="11" customWidth="1"/>
    <col min="6142" max="6142" width="17.1796875" style="11" customWidth="1"/>
    <col min="6143" max="6143" width="4.453125" style="11" customWidth="1"/>
    <col min="6144" max="6144" width="13.453125" style="11"/>
    <col min="6145" max="6145" width="20" style="11" customWidth="1"/>
    <col min="6146" max="6148" width="13.453125" style="11" customWidth="1"/>
    <col min="6149" max="6149" width="13.54296875" style="11" customWidth="1"/>
    <col min="6150" max="6150" width="15.1796875" style="11" customWidth="1"/>
    <col min="6151" max="6151" width="15.453125" style="11" customWidth="1"/>
    <col min="6152" max="6396" width="9.1796875" style="11" customWidth="1"/>
    <col min="6397" max="6397" width="5.1796875" style="11" customWidth="1"/>
    <col min="6398" max="6398" width="17.1796875" style="11" customWidth="1"/>
    <col min="6399" max="6399" width="4.453125" style="11" customWidth="1"/>
    <col min="6400" max="6400" width="13.453125" style="11"/>
    <col min="6401" max="6401" width="20" style="11" customWidth="1"/>
    <col min="6402" max="6404" width="13.453125" style="11" customWidth="1"/>
    <col min="6405" max="6405" width="13.54296875" style="11" customWidth="1"/>
    <col min="6406" max="6406" width="15.1796875" style="11" customWidth="1"/>
    <col min="6407" max="6407" width="15.453125" style="11" customWidth="1"/>
    <col min="6408" max="6652" width="9.1796875" style="11" customWidth="1"/>
    <col min="6653" max="6653" width="5.1796875" style="11" customWidth="1"/>
    <col min="6654" max="6654" width="17.1796875" style="11" customWidth="1"/>
    <col min="6655" max="6655" width="4.453125" style="11" customWidth="1"/>
    <col min="6656" max="6656" width="13.453125" style="11"/>
    <col min="6657" max="6657" width="20" style="11" customWidth="1"/>
    <col min="6658" max="6660" width="13.453125" style="11" customWidth="1"/>
    <col min="6661" max="6661" width="13.54296875" style="11" customWidth="1"/>
    <col min="6662" max="6662" width="15.1796875" style="11" customWidth="1"/>
    <col min="6663" max="6663" width="15.453125" style="11" customWidth="1"/>
    <col min="6664" max="6908" width="9.1796875" style="11" customWidth="1"/>
    <col min="6909" max="6909" width="5.1796875" style="11" customWidth="1"/>
    <col min="6910" max="6910" width="17.1796875" style="11" customWidth="1"/>
    <col min="6911" max="6911" width="4.453125" style="11" customWidth="1"/>
    <col min="6912" max="6912" width="13.453125" style="11"/>
    <col min="6913" max="6913" width="20" style="11" customWidth="1"/>
    <col min="6914" max="6916" width="13.453125" style="11" customWidth="1"/>
    <col min="6917" max="6917" width="13.54296875" style="11" customWidth="1"/>
    <col min="6918" max="6918" width="15.1796875" style="11" customWidth="1"/>
    <col min="6919" max="6919" width="15.453125" style="11" customWidth="1"/>
    <col min="6920" max="7164" width="9.1796875" style="11" customWidth="1"/>
    <col min="7165" max="7165" width="5.1796875" style="11" customWidth="1"/>
    <col min="7166" max="7166" width="17.1796875" style="11" customWidth="1"/>
    <col min="7167" max="7167" width="4.453125" style="11" customWidth="1"/>
    <col min="7168" max="7168" width="13.453125" style="11"/>
    <col min="7169" max="7169" width="20" style="11" customWidth="1"/>
    <col min="7170" max="7172" width="13.453125" style="11" customWidth="1"/>
    <col min="7173" max="7173" width="13.54296875" style="11" customWidth="1"/>
    <col min="7174" max="7174" width="15.1796875" style="11" customWidth="1"/>
    <col min="7175" max="7175" width="15.453125" style="11" customWidth="1"/>
    <col min="7176" max="7420" width="9.1796875" style="11" customWidth="1"/>
    <col min="7421" max="7421" width="5.1796875" style="11" customWidth="1"/>
    <col min="7422" max="7422" width="17.1796875" style="11" customWidth="1"/>
    <col min="7423" max="7423" width="4.453125" style="11" customWidth="1"/>
    <col min="7424" max="7424" width="13.453125" style="11"/>
    <col min="7425" max="7425" width="20" style="11" customWidth="1"/>
    <col min="7426" max="7428" width="13.453125" style="11" customWidth="1"/>
    <col min="7429" max="7429" width="13.54296875" style="11" customWidth="1"/>
    <col min="7430" max="7430" width="15.1796875" style="11" customWidth="1"/>
    <col min="7431" max="7431" width="15.453125" style="11" customWidth="1"/>
    <col min="7432" max="7676" width="9.1796875" style="11" customWidth="1"/>
    <col min="7677" max="7677" width="5.1796875" style="11" customWidth="1"/>
    <col min="7678" max="7678" width="17.1796875" style="11" customWidth="1"/>
    <col min="7679" max="7679" width="4.453125" style="11" customWidth="1"/>
    <col min="7680" max="7680" width="13.453125" style="11"/>
    <col min="7681" max="7681" width="20" style="11" customWidth="1"/>
    <col min="7682" max="7684" width="13.453125" style="11" customWidth="1"/>
    <col min="7685" max="7685" width="13.54296875" style="11" customWidth="1"/>
    <col min="7686" max="7686" width="15.1796875" style="11" customWidth="1"/>
    <col min="7687" max="7687" width="15.453125" style="11" customWidth="1"/>
    <col min="7688" max="7932" width="9.1796875" style="11" customWidth="1"/>
    <col min="7933" max="7933" width="5.1796875" style="11" customWidth="1"/>
    <col min="7934" max="7934" width="17.1796875" style="11" customWidth="1"/>
    <col min="7935" max="7935" width="4.453125" style="11" customWidth="1"/>
    <col min="7936" max="7936" width="13.453125" style="11"/>
    <col min="7937" max="7937" width="20" style="11" customWidth="1"/>
    <col min="7938" max="7940" width="13.453125" style="11" customWidth="1"/>
    <col min="7941" max="7941" width="13.54296875" style="11" customWidth="1"/>
    <col min="7942" max="7942" width="15.1796875" style="11" customWidth="1"/>
    <col min="7943" max="7943" width="15.453125" style="11" customWidth="1"/>
    <col min="7944" max="8188" width="9.1796875" style="11" customWidth="1"/>
    <col min="8189" max="8189" width="5.1796875" style="11" customWidth="1"/>
    <col min="8190" max="8190" width="17.1796875" style="11" customWidth="1"/>
    <col min="8191" max="8191" width="4.453125" style="11" customWidth="1"/>
    <col min="8192" max="8192" width="13.453125" style="11"/>
    <col min="8193" max="8193" width="20" style="11" customWidth="1"/>
    <col min="8194" max="8196" width="13.453125" style="11" customWidth="1"/>
    <col min="8197" max="8197" width="13.54296875" style="11" customWidth="1"/>
    <col min="8198" max="8198" width="15.1796875" style="11" customWidth="1"/>
    <col min="8199" max="8199" width="15.453125" style="11" customWidth="1"/>
    <col min="8200" max="8444" width="9.1796875" style="11" customWidth="1"/>
    <col min="8445" max="8445" width="5.1796875" style="11" customWidth="1"/>
    <col min="8446" max="8446" width="17.1796875" style="11" customWidth="1"/>
    <col min="8447" max="8447" width="4.453125" style="11" customWidth="1"/>
    <col min="8448" max="8448" width="13.453125" style="11"/>
    <col min="8449" max="8449" width="20" style="11" customWidth="1"/>
    <col min="8450" max="8452" width="13.453125" style="11" customWidth="1"/>
    <col min="8453" max="8453" width="13.54296875" style="11" customWidth="1"/>
    <col min="8454" max="8454" width="15.1796875" style="11" customWidth="1"/>
    <col min="8455" max="8455" width="15.453125" style="11" customWidth="1"/>
    <col min="8456" max="8700" width="9.1796875" style="11" customWidth="1"/>
    <col min="8701" max="8701" width="5.1796875" style="11" customWidth="1"/>
    <col min="8702" max="8702" width="17.1796875" style="11" customWidth="1"/>
    <col min="8703" max="8703" width="4.453125" style="11" customWidth="1"/>
    <col min="8704" max="8704" width="13.453125" style="11"/>
    <col min="8705" max="8705" width="20" style="11" customWidth="1"/>
    <col min="8706" max="8708" width="13.453125" style="11" customWidth="1"/>
    <col min="8709" max="8709" width="13.54296875" style="11" customWidth="1"/>
    <col min="8710" max="8710" width="15.1796875" style="11" customWidth="1"/>
    <col min="8711" max="8711" width="15.453125" style="11" customWidth="1"/>
    <col min="8712" max="8956" width="9.1796875" style="11" customWidth="1"/>
    <col min="8957" max="8957" width="5.1796875" style="11" customWidth="1"/>
    <col min="8958" max="8958" width="17.1796875" style="11" customWidth="1"/>
    <col min="8959" max="8959" width="4.453125" style="11" customWidth="1"/>
    <col min="8960" max="8960" width="13.453125" style="11"/>
    <col min="8961" max="8961" width="20" style="11" customWidth="1"/>
    <col min="8962" max="8964" width="13.453125" style="11" customWidth="1"/>
    <col min="8965" max="8965" width="13.54296875" style="11" customWidth="1"/>
    <col min="8966" max="8966" width="15.1796875" style="11" customWidth="1"/>
    <col min="8967" max="8967" width="15.453125" style="11" customWidth="1"/>
    <col min="8968" max="9212" width="9.1796875" style="11" customWidth="1"/>
    <col min="9213" max="9213" width="5.1796875" style="11" customWidth="1"/>
    <col min="9214" max="9214" width="17.1796875" style="11" customWidth="1"/>
    <col min="9215" max="9215" width="4.453125" style="11" customWidth="1"/>
    <col min="9216" max="9216" width="13.453125" style="11"/>
    <col min="9217" max="9217" width="20" style="11" customWidth="1"/>
    <col min="9218" max="9220" width="13.453125" style="11" customWidth="1"/>
    <col min="9221" max="9221" width="13.54296875" style="11" customWidth="1"/>
    <col min="9222" max="9222" width="15.1796875" style="11" customWidth="1"/>
    <col min="9223" max="9223" width="15.453125" style="11" customWidth="1"/>
    <col min="9224" max="9468" width="9.1796875" style="11" customWidth="1"/>
    <col min="9469" max="9469" width="5.1796875" style="11" customWidth="1"/>
    <col min="9470" max="9470" width="17.1796875" style="11" customWidth="1"/>
    <col min="9471" max="9471" width="4.453125" style="11" customWidth="1"/>
    <col min="9472" max="9472" width="13.453125" style="11"/>
    <col min="9473" max="9473" width="20" style="11" customWidth="1"/>
    <col min="9474" max="9476" width="13.453125" style="11" customWidth="1"/>
    <col min="9477" max="9477" width="13.54296875" style="11" customWidth="1"/>
    <col min="9478" max="9478" width="15.1796875" style="11" customWidth="1"/>
    <col min="9479" max="9479" width="15.453125" style="11" customWidth="1"/>
    <col min="9480" max="9724" width="9.1796875" style="11" customWidth="1"/>
    <col min="9725" max="9725" width="5.1796875" style="11" customWidth="1"/>
    <col min="9726" max="9726" width="17.1796875" style="11" customWidth="1"/>
    <col min="9727" max="9727" width="4.453125" style="11" customWidth="1"/>
    <col min="9728" max="9728" width="13.453125" style="11"/>
    <col min="9729" max="9729" width="20" style="11" customWidth="1"/>
    <col min="9730" max="9732" width="13.453125" style="11" customWidth="1"/>
    <col min="9733" max="9733" width="13.54296875" style="11" customWidth="1"/>
    <col min="9734" max="9734" width="15.1796875" style="11" customWidth="1"/>
    <col min="9735" max="9735" width="15.453125" style="11" customWidth="1"/>
    <col min="9736" max="9980" width="9.1796875" style="11" customWidth="1"/>
    <col min="9981" max="9981" width="5.1796875" style="11" customWidth="1"/>
    <col min="9982" max="9982" width="17.1796875" style="11" customWidth="1"/>
    <col min="9983" max="9983" width="4.453125" style="11" customWidth="1"/>
    <col min="9984" max="9984" width="13.453125" style="11"/>
    <col min="9985" max="9985" width="20" style="11" customWidth="1"/>
    <col min="9986" max="9988" width="13.453125" style="11" customWidth="1"/>
    <col min="9989" max="9989" width="13.54296875" style="11" customWidth="1"/>
    <col min="9990" max="9990" width="15.1796875" style="11" customWidth="1"/>
    <col min="9991" max="9991" width="15.453125" style="11" customWidth="1"/>
    <col min="9992" max="10236" width="9.1796875" style="11" customWidth="1"/>
    <col min="10237" max="10237" width="5.1796875" style="11" customWidth="1"/>
    <col min="10238" max="10238" width="17.1796875" style="11" customWidth="1"/>
    <col min="10239" max="10239" width="4.453125" style="11" customWidth="1"/>
    <col min="10240" max="10240" width="13.453125" style="11"/>
    <col min="10241" max="10241" width="20" style="11" customWidth="1"/>
    <col min="10242" max="10244" width="13.453125" style="11" customWidth="1"/>
    <col min="10245" max="10245" width="13.54296875" style="11" customWidth="1"/>
    <col min="10246" max="10246" width="15.1796875" style="11" customWidth="1"/>
    <col min="10247" max="10247" width="15.453125" style="11" customWidth="1"/>
    <col min="10248" max="10492" width="9.1796875" style="11" customWidth="1"/>
    <col min="10493" max="10493" width="5.1796875" style="11" customWidth="1"/>
    <col min="10494" max="10494" width="17.1796875" style="11" customWidth="1"/>
    <col min="10495" max="10495" width="4.453125" style="11" customWidth="1"/>
    <col min="10496" max="10496" width="13.453125" style="11"/>
    <col min="10497" max="10497" width="20" style="11" customWidth="1"/>
    <col min="10498" max="10500" width="13.453125" style="11" customWidth="1"/>
    <col min="10501" max="10501" width="13.54296875" style="11" customWidth="1"/>
    <col min="10502" max="10502" width="15.1796875" style="11" customWidth="1"/>
    <col min="10503" max="10503" width="15.453125" style="11" customWidth="1"/>
    <col min="10504" max="10748" width="9.1796875" style="11" customWidth="1"/>
    <col min="10749" max="10749" width="5.1796875" style="11" customWidth="1"/>
    <col min="10750" max="10750" width="17.1796875" style="11" customWidth="1"/>
    <col min="10751" max="10751" width="4.453125" style="11" customWidth="1"/>
    <col min="10752" max="10752" width="13.453125" style="11"/>
    <col min="10753" max="10753" width="20" style="11" customWidth="1"/>
    <col min="10754" max="10756" width="13.453125" style="11" customWidth="1"/>
    <col min="10757" max="10757" width="13.54296875" style="11" customWidth="1"/>
    <col min="10758" max="10758" width="15.1796875" style="11" customWidth="1"/>
    <col min="10759" max="10759" width="15.453125" style="11" customWidth="1"/>
    <col min="10760" max="11004" width="9.1796875" style="11" customWidth="1"/>
    <col min="11005" max="11005" width="5.1796875" style="11" customWidth="1"/>
    <col min="11006" max="11006" width="17.1796875" style="11" customWidth="1"/>
    <col min="11007" max="11007" width="4.453125" style="11" customWidth="1"/>
    <col min="11008" max="11008" width="13.453125" style="11"/>
    <col min="11009" max="11009" width="20" style="11" customWidth="1"/>
    <col min="11010" max="11012" width="13.453125" style="11" customWidth="1"/>
    <col min="11013" max="11013" width="13.54296875" style="11" customWidth="1"/>
    <col min="11014" max="11014" width="15.1796875" style="11" customWidth="1"/>
    <col min="11015" max="11015" width="15.453125" style="11" customWidth="1"/>
    <col min="11016" max="11260" width="9.1796875" style="11" customWidth="1"/>
    <col min="11261" max="11261" width="5.1796875" style="11" customWidth="1"/>
    <col min="11262" max="11262" width="17.1796875" style="11" customWidth="1"/>
    <col min="11263" max="11263" width="4.453125" style="11" customWidth="1"/>
    <col min="11264" max="11264" width="13.453125" style="11"/>
    <col min="11265" max="11265" width="20" style="11" customWidth="1"/>
    <col min="11266" max="11268" width="13.453125" style="11" customWidth="1"/>
    <col min="11269" max="11269" width="13.54296875" style="11" customWidth="1"/>
    <col min="11270" max="11270" width="15.1796875" style="11" customWidth="1"/>
    <col min="11271" max="11271" width="15.453125" style="11" customWidth="1"/>
    <col min="11272" max="11516" width="9.1796875" style="11" customWidth="1"/>
    <col min="11517" max="11517" width="5.1796875" style="11" customWidth="1"/>
    <col min="11518" max="11518" width="17.1796875" style="11" customWidth="1"/>
    <col min="11519" max="11519" width="4.453125" style="11" customWidth="1"/>
    <col min="11520" max="11520" width="13.453125" style="11"/>
    <col min="11521" max="11521" width="20" style="11" customWidth="1"/>
    <col min="11522" max="11524" width="13.453125" style="11" customWidth="1"/>
    <col min="11525" max="11525" width="13.54296875" style="11" customWidth="1"/>
    <col min="11526" max="11526" width="15.1796875" style="11" customWidth="1"/>
    <col min="11527" max="11527" width="15.453125" style="11" customWidth="1"/>
    <col min="11528" max="11772" width="9.1796875" style="11" customWidth="1"/>
    <col min="11773" max="11773" width="5.1796875" style="11" customWidth="1"/>
    <col min="11774" max="11774" width="17.1796875" style="11" customWidth="1"/>
    <col min="11775" max="11775" width="4.453125" style="11" customWidth="1"/>
    <col min="11776" max="11776" width="13.453125" style="11"/>
    <col min="11777" max="11777" width="20" style="11" customWidth="1"/>
    <col min="11778" max="11780" width="13.453125" style="11" customWidth="1"/>
    <col min="11781" max="11781" width="13.54296875" style="11" customWidth="1"/>
    <col min="11782" max="11782" width="15.1796875" style="11" customWidth="1"/>
    <col min="11783" max="11783" width="15.453125" style="11" customWidth="1"/>
    <col min="11784" max="12028" width="9.1796875" style="11" customWidth="1"/>
    <col min="12029" max="12029" width="5.1796875" style="11" customWidth="1"/>
    <col min="12030" max="12030" width="17.1796875" style="11" customWidth="1"/>
    <col min="12031" max="12031" width="4.453125" style="11" customWidth="1"/>
    <col min="12032" max="12032" width="13.453125" style="11"/>
    <col min="12033" max="12033" width="20" style="11" customWidth="1"/>
    <col min="12034" max="12036" width="13.453125" style="11" customWidth="1"/>
    <col min="12037" max="12037" width="13.54296875" style="11" customWidth="1"/>
    <col min="12038" max="12038" width="15.1796875" style="11" customWidth="1"/>
    <col min="12039" max="12039" width="15.453125" style="11" customWidth="1"/>
    <col min="12040" max="12284" width="9.1796875" style="11" customWidth="1"/>
    <col min="12285" max="12285" width="5.1796875" style="11" customWidth="1"/>
    <col min="12286" max="12286" width="17.1796875" style="11" customWidth="1"/>
    <col min="12287" max="12287" width="4.453125" style="11" customWidth="1"/>
    <col min="12288" max="12288" width="13.453125" style="11"/>
    <col min="12289" max="12289" width="20" style="11" customWidth="1"/>
    <col min="12290" max="12292" width="13.453125" style="11" customWidth="1"/>
    <col min="12293" max="12293" width="13.54296875" style="11" customWidth="1"/>
    <col min="12294" max="12294" width="15.1796875" style="11" customWidth="1"/>
    <col min="12295" max="12295" width="15.453125" style="11" customWidth="1"/>
    <col min="12296" max="12540" width="9.1796875" style="11" customWidth="1"/>
    <col min="12541" max="12541" width="5.1796875" style="11" customWidth="1"/>
    <col min="12542" max="12542" width="17.1796875" style="11" customWidth="1"/>
    <col min="12543" max="12543" width="4.453125" style="11" customWidth="1"/>
    <col min="12544" max="12544" width="13.453125" style="11"/>
    <col min="12545" max="12545" width="20" style="11" customWidth="1"/>
    <col min="12546" max="12548" width="13.453125" style="11" customWidth="1"/>
    <col min="12549" max="12549" width="13.54296875" style="11" customWidth="1"/>
    <col min="12550" max="12550" width="15.1796875" style="11" customWidth="1"/>
    <col min="12551" max="12551" width="15.453125" style="11" customWidth="1"/>
    <col min="12552" max="12796" width="9.1796875" style="11" customWidth="1"/>
    <col min="12797" max="12797" width="5.1796875" style="11" customWidth="1"/>
    <col min="12798" max="12798" width="17.1796875" style="11" customWidth="1"/>
    <col min="12799" max="12799" width="4.453125" style="11" customWidth="1"/>
    <col min="12800" max="12800" width="13.453125" style="11"/>
    <col min="12801" max="12801" width="20" style="11" customWidth="1"/>
    <col min="12802" max="12804" width="13.453125" style="11" customWidth="1"/>
    <col min="12805" max="12805" width="13.54296875" style="11" customWidth="1"/>
    <col min="12806" max="12806" width="15.1796875" style="11" customWidth="1"/>
    <col min="12807" max="12807" width="15.453125" style="11" customWidth="1"/>
    <col min="12808" max="13052" width="9.1796875" style="11" customWidth="1"/>
    <col min="13053" max="13053" width="5.1796875" style="11" customWidth="1"/>
    <col min="13054" max="13054" width="17.1796875" style="11" customWidth="1"/>
    <col min="13055" max="13055" width="4.453125" style="11" customWidth="1"/>
    <col min="13056" max="13056" width="13.453125" style="11"/>
    <col min="13057" max="13057" width="20" style="11" customWidth="1"/>
    <col min="13058" max="13060" width="13.453125" style="11" customWidth="1"/>
    <col min="13061" max="13061" width="13.54296875" style="11" customWidth="1"/>
    <col min="13062" max="13062" width="15.1796875" style="11" customWidth="1"/>
    <col min="13063" max="13063" width="15.453125" style="11" customWidth="1"/>
    <col min="13064" max="13308" width="9.1796875" style="11" customWidth="1"/>
    <col min="13309" max="13309" width="5.1796875" style="11" customWidth="1"/>
    <col min="13310" max="13310" width="17.1796875" style="11" customWidth="1"/>
    <col min="13311" max="13311" width="4.453125" style="11" customWidth="1"/>
    <col min="13312" max="13312" width="13.453125" style="11"/>
    <col min="13313" max="13313" width="20" style="11" customWidth="1"/>
    <col min="13314" max="13316" width="13.453125" style="11" customWidth="1"/>
    <col min="13317" max="13317" width="13.54296875" style="11" customWidth="1"/>
    <col min="13318" max="13318" width="15.1796875" style="11" customWidth="1"/>
    <col min="13319" max="13319" width="15.453125" style="11" customWidth="1"/>
    <col min="13320" max="13564" width="9.1796875" style="11" customWidth="1"/>
    <col min="13565" max="13565" width="5.1796875" style="11" customWidth="1"/>
    <col min="13566" max="13566" width="17.1796875" style="11" customWidth="1"/>
    <col min="13567" max="13567" width="4.453125" style="11" customWidth="1"/>
    <col min="13568" max="13568" width="13.453125" style="11"/>
    <col min="13569" max="13569" width="20" style="11" customWidth="1"/>
    <col min="13570" max="13572" width="13.453125" style="11" customWidth="1"/>
    <col min="13573" max="13573" width="13.54296875" style="11" customWidth="1"/>
    <col min="13574" max="13574" width="15.1796875" style="11" customWidth="1"/>
    <col min="13575" max="13575" width="15.453125" style="11" customWidth="1"/>
    <col min="13576" max="13820" width="9.1796875" style="11" customWidth="1"/>
    <col min="13821" max="13821" width="5.1796875" style="11" customWidth="1"/>
    <col min="13822" max="13822" width="17.1796875" style="11" customWidth="1"/>
    <col min="13823" max="13823" width="4.453125" style="11" customWidth="1"/>
    <col min="13824" max="13824" width="13.453125" style="11"/>
    <col min="13825" max="13825" width="20" style="11" customWidth="1"/>
    <col min="13826" max="13828" width="13.453125" style="11" customWidth="1"/>
    <col min="13829" max="13829" width="13.54296875" style="11" customWidth="1"/>
    <col min="13830" max="13830" width="15.1796875" style="11" customWidth="1"/>
    <col min="13831" max="13831" width="15.453125" style="11" customWidth="1"/>
    <col min="13832" max="14076" width="9.1796875" style="11" customWidth="1"/>
    <col min="14077" max="14077" width="5.1796875" style="11" customWidth="1"/>
    <col min="14078" max="14078" width="17.1796875" style="11" customWidth="1"/>
    <col min="14079" max="14079" width="4.453125" style="11" customWidth="1"/>
    <col min="14080" max="14080" width="13.453125" style="11"/>
    <col min="14081" max="14081" width="20" style="11" customWidth="1"/>
    <col min="14082" max="14084" width="13.453125" style="11" customWidth="1"/>
    <col min="14085" max="14085" width="13.54296875" style="11" customWidth="1"/>
    <col min="14086" max="14086" width="15.1796875" style="11" customWidth="1"/>
    <col min="14087" max="14087" width="15.453125" style="11" customWidth="1"/>
    <col min="14088" max="14332" width="9.1796875" style="11" customWidth="1"/>
    <col min="14333" max="14333" width="5.1796875" style="11" customWidth="1"/>
    <col min="14334" max="14334" width="17.1796875" style="11" customWidth="1"/>
    <col min="14335" max="14335" width="4.453125" style="11" customWidth="1"/>
    <col min="14336" max="14336" width="13.453125" style="11"/>
    <col min="14337" max="14337" width="20" style="11" customWidth="1"/>
    <col min="14338" max="14340" width="13.453125" style="11" customWidth="1"/>
    <col min="14341" max="14341" width="13.54296875" style="11" customWidth="1"/>
    <col min="14342" max="14342" width="15.1796875" style="11" customWidth="1"/>
    <col min="14343" max="14343" width="15.453125" style="11" customWidth="1"/>
    <col min="14344" max="14588" width="9.1796875" style="11" customWidth="1"/>
    <col min="14589" max="14589" width="5.1796875" style="11" customWidth="1"/>
    <col min="14590" max="14590" width="17.1796875" style="11" customWidth="1"/>
    <col min="14591" max="14591" width="4.453125" style="11" customWidth="1"/>
    <col min="14592" max="14592" width="13.453125" style="11"/>
    <col min="14593" max="14593" width="20" style="11" customWidth="1"/>
    <col min="14594" max="14596" width="13.453125" style="11" customWidth="1"/>
    <col min="14597" max="14597" width="13.54296875" style="11" customWidth="1"/>
    <col min="14598" max="14598" width="15.1796875" style="11" customWidth="1"/>
    <col min="14599" max="14599" width="15.453125" style="11" customWidth="1"/>
    <col min="14600" max="14844" width="9.1796875" style="11" customWidth="1"/>
    <col min="14845" max="14845" width="5.1796875" style="11" customWidth="1"/>
    <col min="14846" max="14846" width="17.1796875" style="11" customWidth="1"/>
    <col min="14847" max="14847" width="4.453125" style="11" customWidth="1"/>
    <col min="14848" max="14848" width="13.453125" style="11"/>
    <col min="14849" max="14849" width="20" style="11" customWidth="1"/>
    <col min="14850" max="14852" width="13.453125" style="11" customWidth="1"/>
    <col min="14853" max="14853" width="13.54296875" style="11" customWidth="1"/>
    <col min="14854" max="14854" width="15.1796875" style="11" customWidth="1"/>
    <col min="14855" max="14855" width="15.453125" style="11" customWidth="1"/>
    <col min="14856" max="15100" width="9.1796875" style="11" customWidth="1"/>
    <col min="15101" max="15101" width="5.1796875" style="11" customWidth="1"/>
    <col min="15102" max="15102" width="17.1796875" style="11" customWidth="1"/>
    <col min="15103" max="15103" width="4.453125" style="11" customWidth="1"/>
    <col min="15104" max="15104" width="13.453125" style="11"/>
    <col min="15105" max="15105" width="20" style="11" customWidth="1"/>
    <col min="15106" max="15108" width="13.453125" style="11" customWidth="1"/>
    <col min="15109" max="15109" width="13.54296875" style="11" customWidth="1"/>
    <col min="15110" max="15110" width="15.1796875" style="11" customWidth="1"/>
    <col min="15111" max="15111" width="15.453125" style="11" customWidth="1"/>
    <col min="15112" max="15356" width="9.1796875" style="11" customWidth="1"/>
    <col min="15357" max="15357" width="5.1796875" style="11" customWidth="1"/>
    <col min="15358" max="15358" width="17.1796875" style="11" customWidth="1"/>
    <col min="15359" max="15359" width="4.453125" style="11" customWidth="1"/>
    <col min="15360" max="15360" width="13.453125" style="11"/>
    <col min="15361" max="15361" width="20" style="11" customWidth="1"/>
    <col min="15362" max="15364" width="13.453125" style="11" customWidth="1"/>
    <col min="15365" max="15365" width="13.54296875" style="11" customWidth="1"/>
    <col min="15366" max="15366" width="15.1796875" style="11" customWidth="1"/>
    <col min="15367" max="15367" width="15.453125" style="11" customWidth="1"/>
    <col min="15368" max="15612" width="9.1796875" style="11" customWidth="1"/>
    <col min="15613" max="15613" width="5.1796875" style="11" customWidth="1"/>
    <col min="15614" max="15614" width="17.1796875" style="11" customWidth="1"/>
    <col min="15615" max="15615" width="4.453125" style="11" customWidth="1"/>
    <col min="15616" max="15616" width="13.453125" style="11"/>
    <col min="15617" max="15617" width="20" style="11" customWidth="1"/>
    <col min="15618" max="15620" width="13.453125" style="11" customWidth="1"/>
    <col min="15621" max="15621" width="13.54296875" style="11" customWidth="1"/>
    <col min="15622" max="15622" width="15.1796875" style="11" customWidth="1"/>
    <col min="15623" max="15623" width="15.453125" style="11" customWidth="1"/>
    <col min="15624" max="15868" width="9.1796875" style="11" customWidth="1"/>
    <col min="15869" max="15869" width="5.1796875" style="11" customWidth="1"/>
    <col min="15870" max="15870" width="17.1796875" style="11" customWidth="1"/>
    <col min="15871" max="15871" width="4.453125" style="11" customWidth="1"/>
    <col min="15872" max="15872" width="13.453125" style="11"/>
    <col min="15873" max="15873" width="20" style="11" customWidth="1"/>
    <col min="15874" max="15876" width="13.453125" style="11" customWidth="1"/>
    <col min="15877" max="15877" width="13.54296875" style="11" customWidth="1"/>
    <col min="15878" max="15878" width="15.1796875" style="11" customWidth="1"/>
    <col min="15879" max="15879" width="15.453125" style="11" customWidth="1"/>
    <col min="15880" max="16124" width="9.1796875" style="11" customWidth="1"/>
    <col min="16125" max="16125" width="5.1796875" style="11" customWidth="1"/>
    <col min="16126" max="16126" width="17.1796875" style="11" customWidth="1"/>
    <col min="16127" max="16127" width="4.453125" style="11" customWidth="1"/>
    <col min="16128" max="16128" width="13.453125" style="11"/>
    <col min="16129" max="16129" width="20" style="11" customWidth="1"/>
    <col min="16130" max="16132" width="13.453125" style="11" customWidth="1"/>
    <col min="16133" max="16133" width="13.54296875" style="11" customWidth="1"/>
    <col min="16134" max="16134" width="15.1796875" style="11" customWidth="1"/>
    <col min="16135" max="16135" width="15.453125" style="11" customWidth="1"/>
    <col min="16136" max="16380" width="9.1796875" style="11" customWidth="1"/>
    <col min="16381" max="16381" width="5.1796875" style="11" customWidth="1"/>
    <col min="16382" max="16382" width="17.1796875" style="11" customWidth="1"/>
    <col min="16383" max="16383" width="4.453125" style="11" customWidth="1"/>
    <col min="16384" max="16384" width="13.453125" style="11"/>
  </cols>
  <sheetData>
    <row r="1" spans="1:10" ht="15.5" x14ac:dyDescent="0.35">
      <c r="A1" s="1" t="s">
        <v>12</v>
      </c>
    </row>
    <row r="2" spans="1:10" ht="15.5" x14ac:dyDescent="0.35">
      <c r="A2" s="13" t="s">
        <v>81</v>
      </c>
    </row>
    <row r="4" spans="1:10" ht="15.5" x14ac:dyDescent="0.35">
      <c r="A4" s="3" t="s">
        <v>23</v>
      </c>
      <c r="B4" s="3" t="s">
        <v>48</v>
      </c>
    </row>
    <row r="5" spans="1:10" ht="15.5" x14ac:dyDescent="0.35">
      <c r="A5" s="3" t="s">
        <v>25</v>
      </c>
      <c r="B5" s="47" t="s">
        <v>68</v>
      </c>
    </row>
    <row r="6" spans="1:10" s="17" customFormat="1" ht="29" x14ac:dyDescent="0.3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18" t="s">
        <v>20</v>
      </c>
      <c r="H6" s="103" t="s">
        <v>107</v>
      </c>
      <c r="I6" s="164" t="s">
        <v>102</v>
      </c>
      <c r="J6" s="164"/>
    </row>
    <row r="7" spans="1:10" ht="14.5" x14ac:dyDescent="0.35">
      <c r="A7" s="55" t="s">
        <v>110</v>
      </c>
      <c r="B7" s="43">
        <f>B14+B21+B28+B35+B42</f>
        <v>259925</v>
      </c>
      <c r="C7" s="150">
        <f t="shared" ref="C7:F7" si="0">C14+C21+C28+C35+C42</f>
        <v>15000</v>
      </c>
      <c r="D7" s="150">
        <f t="shared" si="0"/>
        <v>131975</v>
      </c>
      <c r="E7" s="150">
        <f t="shared" si="0"/>
        <v>0</v>
      </c>
      <c r="F7" s="150">
        <f t="shared" si="0"/>
        <v>111831</v>
      </c>
      <c r="G7" s="19">
        <f>SUM(B7:F7)</f>
        <v>518731</v>
      </c>
      <c r="H7" s="104">
        <v>248253</v>
      </c>
      <c r="I7" s="108">
        <f>(G7-H7)/G7</f>
        <v>0.52142247137726494</v>
      </c>
      <c r="J7" s="109">
        <f>G7-H7</f>
        <v>270478</v>
      </c>
    </row>
    <row r="8" spans="1:10" ht="14.5" x14ac:dyDescent="0.35">
      <c r="A8" s="55" t="s">
        <v>111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4.5" x14ac:dyDescent="0.35">
      <c r="A9" s="55" t="s">
        <v>112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29" x14ac:dyDescent="0.35">
      <c r="A10" s="98" t="s">
        <v>114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4.5" x14ac:dyDescent="0.35">
      <c r="A11" s="142"/>
      <c r="B11" s="22"/>
      <c r="C11" s="22"/>
      <c r="D11" s="22"/>
      <c r="E11" s="22"/>
      <c r="F11" s="22"/>
      <c r="G11" s="23"/>
    </row>
    <row r="12" spans="1:10" ht="14.5" x14ac:dyDescent="0.35">
      <c r="A12" s="142"/>
      <c r="B12" s="24"/>
      <c r="C12" s="24"/>
      <c r="D12" s="24"/>
      <c r="E12" s="24"/>
      <c r="F12" s="24"/>
      <c r="G12" s="25"/>
    </row>
    <row r="13" spans="1:10" ht="43.5" x14ac:dyDescent="0.3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18" t="s">
        <v>20</v>
      </c>
    </row>
    <row r="14" spans="1:10" ht="14.5" x14ac:dyDescent="0.35">
      <c r="A14" s="139" t="s">
        <v>110</v>
      </c>
      <c r="B14" s="19">
        <f>235992-B21</f>
        <v>261537.9393260674</v>
      </c>
      <c r="C14" s="140">
        <f>15000-C21</f>
        <v>23069.218258174184</v>
      </c>
      <c r="D14" s="140">
        <f>131975-D21</f>
        <v>146261.18488151184</v>
      </c>
      <c r="E14" s="140">
        <f>0-E21</f>
        <v>0</v>
      </c>
      <c r="F14" s="140">
        <f>107545-F21</f>
        <v>119186.65753424658</v>
      </c>
      <c r="G14" s="19">
        <f>SUM(B14:F14)</f>
        <v>550055</v>
      </c>
    </row>
    <row r="15" spans="1:10" ht="14.5" x14ac:dyDescent="0.35">
      <c r="A15" s="139" t="s">
        <v>111</v>
      </c>
      <c r="B15" s="140">
        <v>0</v>
      </c>
      <c r="C15" s="140">
        <v>0</v>
      </c>
      <c r="D15" s="140">
        <v>0</v>
      </c>
      <c r="E15" s="140">
        <v>0</v>
      </c>
      <c r="F15" s="140">
        <v>0</v>
      </c>
      <c r="G15" s="19">
        <f>SUM(B15:F15)</f>
        <v>0</v>
      </c>
    </row>
    <row r="16" spans="1:10" ht="14.5" x14ac:dyDescent="0.35">
      <c r="A16" s="139" t="s">
        <v>112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9">
        <f>SUM(B16:F16)</f>
        <v>0</v>
      </c>
    </row>
    <row r="17" spans="1:7" ht="29" x14ac:dyDescent="0.35">
      <c r="A17" s="98" t="s">
        <v>114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4.5" x14ac:dyDescent="0.35">
      <c r="A18" s="148"/>
      <c r="B18" s="24"/>
      <c r="C18" s="24"/>
      <c r="D18" s="24"/>
      <c r="E18" s="24"/>
      <c r="F18" s="24"/>
      <c r="G18" s="25"/>
    </row>
    <row r="19" spans="1:7" ht="14.5" x14ac:dyDescent="0.35">
      <c r="A19" s="148"/>
      <c r="B19" s="26"/>
      <c r="C19" s="26"/>
      <c r="D19" s="26"/>
      <c r="E19" s="26"/>
      <c r="F19" s="26"/>
      <c r="G19" s="27"/>
    </row>
    <row r="20" spans="1:7" ht="29" x14ac:dyDescent="0.3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18" t="s">
        <v>20</v>
      </c>
    </row>
    <row r="21" spans="1:7" ht="14.5" x14ac:dyDescent="0.35">
      <c r="A21" s="139" t="s">
        <v>110</v>
      </c>
      <c r="B21" s="140">
        <f>-59543*(235992/550055)</f>
        <v>-25545.939326067393</v>
      </c>
      <c r="C21" s="140">
        <f>-59543*(74543/550055)</f>
        <v>-8069.2182581741827</v>
      </c>
      <c r="D21" s="140">
        <f>-59543*(131975/550055)</f>
        <v>-14286.184881511848</v>
      </c>
      <c r="E21" s="140">
        <v>0</v>
      </c>
      <c r="F21" s="140">
        <f>-59543*(107545/550055)</f>
        <v>-11641.657534246575</v>
      </c>
      <c r="G21" s="19">
        <f>SUM(B21:F21)</f>
        <v>-59543</v>
      </c>
    </row>
    <row r="22" spans="1:7" ht="14.5" x14ac:dyDescent="0.35">
      <c r="A22" s="139" t="s">
        <v>111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19">
        <f>SUM(B22:F22)</f>
        <v>0</v>
      </c>
    </row>
    <row r="23" spans="1:7" ht="14.5" x14ac:dyDescent="0.35">
      <c r="A23" s="139" t="s">
        <v>112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9">
        <f>SUM(B23:F23)</f>
        <v>0</v>
      </c>
    </row>
    <row r="24" spans="1:7" ht="29" x14ac:dyDescent="0.35">
      <c r="A24" s="98" t="s">
        <v>114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4.5" x14ac:dyDescent="0.35">
      <c r="A25" s="142"/>
      <c r="B25" s="26"/>
      <c r="C25" s="26"/>
      <c r="D25" s="26"/>
      <c r="E25" s="26"/>
      <c r="F25" s="26"/>
      <c r="G25" s="27"/>
    </row>
    <row r="26" spans="1:7" ht="14.5" x14ac:dyDescent="0.35">
      <c r="A26" s="142"/>
      <c r="B26" s="26"/>
      <c r="C26" s="26"/>
      <c r="D26" s="26"/>
      <c r="E26" s="26"/>
      <c r="F26" s="26"/>
      <c r="G26" s="27"/>
    </row>
    <row r="27" spans="1:7" ht="29" x14ac:dyDescent="0.3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18" t="s">
        <v>20</v>
      </c>
    </row>
    <row r="28" spans="1:7" ht="14.5" x14ac:dyDescent="0.35">
      <c r="A28" s="139" t="s">
        <v>110</v>
      </c>
      <c r="B28" s="140">
        <v>0</v>
      </c>
      <c r="C28" s="140">
        <v>0</v>
      </c>
      <c r="D28" s="140">
        <v>0</v>
      </c>
      <c r="E28" s="140">
        <v>0</v>
      </c>
      <c r="F28" s="140">
        <v>4177</v>
      </c>
      <c r="G28" s="19">
        <f>SUM(B28:F28)</f>
        <v>4177</v>
      </c>
    </row>
    <row r="29" spans="1:7" ht="14.5" x14ac:dyDescent="0.35">
      <c r="A29" s="139" t="s">
        <v>111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9">
        <f>SUM(B29:F29)</f>
        <v>0</v>
      </c>
    </row>
    <row r="30" spans="1:7" ht="14.5" x14ac:dyDescent="0.35">
      <c r="A30" s="139" t="s">
        <v>112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9">
        <f>SUM(B30:F30)</f>
        <v>0</v>
      </c>
    </row>
    <row r="31" spans="1:7" ht="29" x14ac:dyDescent="0.35">
      <c r="A31" s="98" t="s">
        <v>114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4.5" x14ac:dyDescent="0.35">
      <c r="A32" s="142"/>
      <c r="B32" s="22"/>
      <c r="C32" s="22"/>
      <c r="D32" s="22"/>
      <c r="E32" s="22"/>
      <c r="F32" s="22"/>
      <c r="G32" s="25"/>
    </row>
    <row r="33" spans="1:7" ht="14.5" x14ac:dyDescent="0.35">
      <c r="A33" s="142"/>
      <c r="B33" s="22"/>
      <c r="C33" s="22"/>
      <c r="D33" s="22"/>
      <c r="E33" s="22"/>
      <c r="F33" s="22"/>
      <c r="G33" s="25"/>
    </row>
    <row r="34" spans="1:7" ht="29" x14ac:dyDescent="0.3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18" t="s">
        <v>20</v>
      </c>
    </row>
    <row r="35" spans="1:7" ht="14.5" x14ac:dyDescent="0.35">
      <c r="A35" s="139" t="s">
        <v>110</v>
      </c>
      <c r="B35" s="140">
        <v>23933</v>
      </c>
      <c r="C35" s="140">
        <v>0</v>
      </c>
      <c r="D35" s="140">
        <v>0</v>
      </c>
      <c r="E35" s="140">
        <v>0</v>
      </c>
      <c r="F35" s="140">
        <v>0</v>
      </c>
      <c r="G35" s="19">
        <f>SUM(B35:F35)</f>
        <v>23933</v>
      </c>
    </row>
    <row r="36" spans="1:7" ht="14.5" x14ac:dyDescent="0.35">
      <c r="A36" s="139" t="s">
        <v>111</v>
      </c>
      <c r="B36" s="140">
        <v>0</v>
      </c>
      <c r="C36" s="140">
        <v>0</v>
      </c>
      <c r="D36" s="140">
        <v>0</v>
      </c>
      <c r="E36" s="140">
        <v>0</v>
      </c>
      <c r="F36" s="140">
        <v>0</v>
      </c>
      <c r="G36" s="19">
        <f>SUM(B36:F36)</f>
        <v>0</v>
      </c>
    </row>
    <row r="37" spans="1:7" ht="14.5" x14ac:dyDescent="0.35">
      <c r="A37" s="139" t="s">
        <v>112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9">
        <f>SUM(B37:F37)</f>
        <v>0</v>
      </c>
    </row>
    <row r="38" spans="1:7" ht="29" x14ac:dyDescent="0.35">
      <c r="A38" s="98" t="s">
        <v>114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7" ht="14.5" x14ac:dyDescent="0.35">
      <c r="A39" s="136"/>
      <c r="B39" s="22"/>
      <c r="C39" s="22"/>
      <c r="D39" s="22"/>
      <c r="E39" s="22"/>
      <c r="F39" s="22"/>
      <c r="G39" s="23"/>
    </row>
    <row r="40" spans="1:7" ht="14.5" x14ac:dyDescent="0.35">
      <c r="A40" s="136"/>
      <c r="B40" s="22"/>
      <c r="C40" s="22"/>
      <c r="D40" s="22"/>
      <c r="E40" s="22"/>
      <c r="F40" s="22"/>
      <c r="G40" s="23"/>
    </row>
    <row r="41" spans="1:7" ht="29" x14ac:dyDescent="0.3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18" t="s">
        <v>20</v>
      </c>
    </row>
    <row r="42" spans="1:7" ht="14.5" x14ac:dyDescent="0.35">
      <c r="A42" s="139" t="s">
        <v>110</v>
      </c>
      <c r="B42" s="140">
        <v>0</v>
      </c>
      <c r="C42" s="140">
        <v>0</v>
      </c>
      <c r="D42" s="140">
        <v>0</v>
      </c>
      <c r="E42" s="140">
        <v>0</v>
      </c>
      <c r="F42" s="140">
        <v>109</v>
      </c>
      <c r="G42" s="19">
        <f>SUM(B42:F42)</f>
        <v>109</v>
      </c>
    </row>
    <row r="43" spans="1:7" ht="14.5" x14ac:dyDescent="0.35">
      <c r="A43" s="139" t="s">
        <v>111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9">
        <f>SUM(B43:F43)</f>
        <v>0</v>
      </c>
    </row>
    <row r="44" spans="1:7" ht="14.5" x14ac:dyDescent="0.35">
      <c r="A44" s="139" t="s">
        <v>112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9">
        <f>SUM(B44:F44)</f>
        <v>0</v>
      </c>
    </row>
    <row r="45" spans="1:7" ht="29" x14ac:dyDescent="0.35">
      <c r="A45" s="98" t="s">
        <v>114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7" ht="14.5" x14ac:dyDescent="0.3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2" orientation="landscape" cellComments="atEnd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11" sqref="B11"/>
    </sheetView>
  </sheetViews>
  <sheetFormatPr defaultRowHeight="14.5" x14ac:dyDescent="0.35"/>
  <cols>
    <col min="1" max="1" width="27.1796875" style="2" customWidth="1"/>
    <col min="2" max="2" width="24.54296875" style="2" bestFit="1" customWidth="1"/>
    <col min="3" max="3" width="24.54296875" style="2" customWidth="1"/>
    <col min="4" max="7" width="15.54296875" style="2" customWidth="1"/>
    <col min="8" max="8" width="11.54296875" style="59" bestFit="1" customWidth="1"/>
    <col min="9" max="233" width="9.1796875" style="2"/>
    <col min="234" max="234" width="27.1796875" style="2" customWidth="1"/>
    <col min="235" max="235" width="24.54296875" style="2" bestFit="1" customWidth="1"/>
    <col min="236" max="246" width="15.54296875" style="2" customWidth="1"/>
    <col min="247" max="247" width="21.54296875" style="2" customWidth="1"/>
    <col min="248" max="489" width="9.1796875" style="2"/>
    <col min="490" max="490" width="27.1796875" style="2" customWidth="1"/>
    <col min="491" max="491" width="24.54296875" style="2" bestFit="1" customWidth="1"/>
    <col min="492" max="502" width="15.54296875" style="2" customWidth="1"/>
    <col min="503" max="503" width="21.54296875" style="2" customWidth="1"/>
    <col min="504" max="745" width="9.1796875" style="2"/>
    <col min="746" max="746" width="27.1796875" style="2" customWidth="1"/>
    <col min="747" max="747" width="24.54296875" style="2" bestFit="1" customWidth="1"/>
    <col min="748" max="758" width="15.54296875" style="2" customWidth="1"/>
    <col min="759" max="759" width="21.54296875" style="2" customWidth="1"/>
    <col min="760" max="1001" width="9.1796875" style="2"/>
    <col min="1002" max="1002" width="27.1796875" style="2" customWidth="1"/>
    <col min="1003" max="1003" width="24.54296875" style="2" bestFit="1" customWidth="1"/>
    <col min="1004" max="1014" width="15.54296875" style="2" customWidth="1"/>
    <col min="1015" max="1015" width="21.54296875" style="2" customWidth="1"/>
    <col min="1016" max="1257" width="9.1796875" style="2"/>
    <col min="1258" max="1258" width="27.1796875" style="2" customWidth="1"/>
    <col min="1259" max="1259" width="24.54296875" style="2" bestFit="1" customWidth="1"/>
    <col min="1260" max="1270" width="15.54296875" style="2" customWidth="1"/>
    <col min="1271" max="1271" width="21.54296875" style="2" customWidth="1"/>
    <col min="1272" max="1513" width="9.1796875" style="2"/>
    <col min="1514" max="1514" width="27.1796875" style="2" customWidth="1"/>
    <col min="1515" max="1515" width="24.54296875" style="2" bestFit="1" customWidth="1"/>
    <col min="1516" max="1526" width="15.54296875" style="2" customWidth="1"/>
    <col min="1527" max="1527" width="21.54296875" style="2" customWidth="1"/>
    <col min="1528" max="1769" width="9.1796875" style="2"/>
    <col min="1770" max="1770" width="27.1796875" style="2" customWidth="1"/>
    <col min="1771" max="1771" width="24.54296875" style="2" bestFit="1" customWidth="1"/>
    <col min="1772" max="1782" width="15.54296875" style="2" customWidth="1"/>
    <col min="1783" max="1783" width="21.54296875" style="2" customWidth="1"/>
    <col min="1784" max="2025" width="9.1796875" style="2"/>
    <col min="2026" max="2026" width="27.1796875" style="2" customWidth="1"/>
    <col min="2027" max="2027" width="24.54296875" style="2" bestFit="1" customWidth="1"/>
    <col min="2028" max="2038" width="15.54296875" style="2" customWidth="1"/>
    <col min="2039" max="2039" width="21.54296875" style="2" customWidth="1"/>
    <col min="2040" max="2281" width="9.1796875" style="2"/>
    <col min="2282" max="2282" width="27.1796875" style="2" customWidth="1"/>
    <col min="2283" max="2283" width="24.54296875" style="2" bestFit="1" customWidth="1"/>
    <col min="2284" max="2294" width="15.54296875" style="2" customWidth="1"/>
    <col min="2295" max="2295" width="21.54296875" style="2" customWidth="1"/>
    <col min="2296" max="2537" width="9.1796875" style="2"/>
    <col min="2538" max="2538" width="27.1796875" style="2" customWidth="1"/>
    <col min="2539" max="2539" width="24.54296875" style="2" bestFit="1" customWidth="1"/>
    <col min="2540" max="2550" width="15.54296875" style="2" customWidth="1"/>
    <col min="2551" max="2551" width="21.54296875" style="2" customWidth="1"/>
    <col min="2552" max="2793" width="9.1796875" style="2"/>
    <col min="2794" max="2794" width="27.1796875" style="2" customWidth="1"/>
    <col min="2795" max="2795" width="24.54296875" style="2" bestFit="1" customWidth="1"/>
    <col min="2796" max="2806" width="15.54296875" style="2" customWidth="1"/>
    <col min="2807" max="2807" width="21.54296875" style="2" customWidth="1"/>
    <col min="2808" max="3049" width="9.1796875" style="2"/>
    <col min="3050" max="3050" width="27.1796875" style="2" customWidth="1"/>
    <col min="3051" max="3051" width="24.54296875" style="2" bestFit="1" customWidth="1"/>
    <col min="3052" max="3062" width="15.54296875" style="2" customWidth="1"/>
    <col min="3063" max="3063" width="21.54296875" style="2" customWidth="1"/>
    <col min="3064" max="3305" width="9.1796875" style="2"/>
    <col min="3306" max="3306" width="27.1796875" style="2" customWidth="1"/>
    <col min="3307" max="3307" width="24.54296875" style="2" bestFit="1" customWidth="1"/>
    <col min="3308" max="3318" width="15.54296875" style="2" customWidth="1"/>
    <col min="3319" max="3319" width="21.54296875" style="2" customWidth="1"/>
    <col min="3320" max="3561" width="9.1796875" style="2"/>
    <col min="3562" max="3562" width="27.1796875" style="2" customWidth="1"/>
    <col min="3563" max="3563" width="24.54296875" style="2" bestFit="1" customWidth="1"/>
    <col min="3564" max="3574" width="15.54296875" style="2" customWidth="1"/>
    <col min="3575" max="3575" width="21.54296875" style="2" customWidth="1"/>
    <col min="3576" max="3817" width="9.1796875" style="2"/>
    <col min="3818" max="3818" width="27.1796875" style="2" customWidth="1"/>
    <col min="3819" max="3819" width="24.54296875" style="2" bestFit="1" customWidth="1"/>
    <col min="3820" max="3830" width="15.54296875" style="2" customWidth="1"/>
    <col min="3831" max="3831" width="21.54296875" style="2" customWidth="1"/>
    <col min="3832" max="4073" width="9.1796875" style="2"/>
    <col min="4074" max="4074" width="27.1796875" style="2" customWidth="1"/>
    <col min="4075" max="4075" width="24.54296875" style="2" bestFit="1" customWidth="1"/>
    <col min="4076" max="4086" width="15.54296875" style="2" customWidth="1"/>
    <col min="4087" max="4087" width="21.54296875" style="2" customWidth="1"/>
    <col min="4088" max="4329" width="9.1796875" style="2"/>
    <col min="4330" max="4330" width="27.1796875" style="2" customWidth="1"/>
    <col min="4331" max="4331" width="24.54296875" style="2" bestFit="1" customWidth="1"/>
    <col min="4332" max="4342" width="15.54296875" style="2" customWidth="1"/>
    <col min="4343" max="4343" width="21.54296875" style="2" customWidth="1"/>
    <col min="4344" max="4585" width="9.1796875" style="2"/>
    <col min="4586" max="4586" width="27.1796875" style="2" customWidth="1"/>
    <col min="4587" max="4587" width="24.54296875" style="2" bestFit="1" customWidth="1"/>
    <col min="4588" max="4598" width="15.54296875" style="2" customWidth="1"/>
    <col min="4599" max="4599" width="21.54296875" style="2" customWidth="1"/>
    <col min="4600" max="4841" width="9.1796875" style="2"/>
    <col min="4842" max="4842" width="27.1796875" style="2" customWidth="1"/>
    <col min="4843" max="4843" width="24.54296875" style="2" bestFit="1" customWidth="1"/>
    <col min="4844" max="4854" width="15.54296875" style="2" customWidth="1"/>
    <col min="4855" max="4855" width="21.54296875" style="2" customWidth="1"/>
    <col min="4856" max="5097" width="9.1796875" style="2"/>
    <col min="5098" max="5098" width="27.1796875" style="2" customWidth="1"/>
    <col min="5099" max="5099" width="24.54296875" style="2" bestFit="1" customWidth="1"/>
    <col min="5100" max="5110" width="15.54296875" style="2" customWidth="1"/>
    <col min="5111" max="5111" width="21.54296875" style="2" customWidth="1"/>
    <col min="5112" max="5353" width="9.1796875" style="2"/>
    <col min="5354" max="5354" width="27.1796875" style="2" customWidth="1"/>
    <col min="5355" max="5355" width="24.54296875" style="2" bestFit="1" customWidth="1"/>
    <col min="5356" max="5366" width="15.54296875" style="2" customWidth="1"/>
    <col min="5367" max="5367" width="21.54296875" style="2" customWidth="1"/>
    <col min="5368" max="5609" width="9.1796875" style="2"/>
    <col min="5610" max="5610" width="27.1796875" style="2" customWidth="1"/>
    <col min="5611" max="5611" width="24.54296875" style="2" bestFit="1" customWidth="1"/>
    <col min="5612" max="5622" width="15.54296875" style="2" customWidth="1"/>
    <col min="5623" max="5623" width="21.54296875" style="2" customWidth="1"/>
    <col min="5624" max="5865" width="9.1796875" style="2"/>
    <col min="5866" max="5866" width="27.1796875" style="2" customWidth="1"/>
    <col min="5867" max="5867" width="24.54296875" style="2" bestFit="1" customWidth="1"/>
    <col min="5868" max="5878" width="15.54296875" style="2" customWidth="1"/>
    <col min="5879" max="5879" width="21.54296875" style="2" customWidth="1"/>
    <col min="5880" max="6121" width="9.1796875" style="2"/>
    <col min="6122" max="6122" width="27.1796875" style="2" customWidth="1"/>
    <col min="6123" max="6123" width="24.54296875" style="2" bestFit="1" customWidth="1"/>
    <col min="6124" max="6134" width="15.54296875" style="2" customWidth="1"/>
    <col min="6135" max="6135" width="21.54296875" style="2" customWidth="1"/>
    <col min="6136" max="6377" width="9.1796875" style="2"/>
    <col min="6378" max="6378" width="27.1796875" style="2" customWidth="1"/>
    <col min="6379" max="6379" width="24.54296875" style="2" bestFit="1" customWidth="1"/>
    <col min="6380" max="6390" width="15.54296875" style="2" customWidth="1"/>
    <col min="6391" max="6391" width="21.54296875" style="2" customWidth="1"/>
    <col min="6392" max="6633" width="9.1796875" style="2"/>
    <col min="6634" max="6634" width="27.1796875" style="2" customWidth="1"/>
    <col min="6635" max="6635" width="24.54296875" style="2" bestFit="1" customWidth="1"/>
    <col min="6636" max="6646" width="15.54296875" style="2" customWidth="1"/>
    <col min="6647" max="6647" width="21.54296875" style="2" customWidth="1"/>
    <col min="6648" max="6889" width="9.1796875" style="2"/>
    <col min="6890" max="6890" width="27.1796875" style="2" customWidth="1"/>
    <col min="6891" max="6891" width="24.54296875" style="2" bestFit="1" customWidth="1"/>
    <col min="6892" max="6902" width="15.54296875" style="2" customWidth="1"/>
    <col min="6903" max="6903" width="21.54296875" style="2" customWidth="1"/>
    <col min="6904" max="7145" width="9.1796875" style="2"/>
    <col min="7146" max="7146" width="27.1796875" style="2" customWidth="1"/>
    <col min="7147" max="7147" width="24.54296875" style="2" bestFit="1" customWidth="1"/>
    <col min="7148" max="7158" width="15.54296875" style="2" customWidth="1"/>
    <col min="7159" max="7159" width="21.54296875" style="2" customWidth="1"/>
    <col min="7160" max="7401" width="9.1796875" style="2"/>
    <col min="7402" max="7402" width="27.1796875" style="2" customWidth="1"/>
    <col min="7403" max="7403" width="24.54296875" style="2" bestFit="1" customWidth="1"/>
    <col min="7404" max="7414" width="15.54296875" style="2" customWidth="1"/>
    <col min="7415" max="7415" width="21.54296875" style="2" customWidth="1"/>
    <col min="7416" max="7657" width="9.1796875" style="2"/>
    <col min="7658" max="7658" width="27.1796875" style="2" customWidth="1"/>
    <col min="7659" max="7659" width="24.54296875" style="2" bestFit="1" customWidth="1"/>
    <col min="7660" max="7670" width="15.54296875" style="2" customWidth="1"/>
    <col min="7671" max="7671" width="21.54296875" style="2" customWidth="1"/>
    <col min="7672" max="7913" width="9.1796875" style="2"/>
    <col min="7914" max="7914" width="27.1796875" style="2" customWidth="1"/>
    <col min="7915" max="7915" width="24.54296875" style="2" bestFit="1" customWidth="1"/>
    <col min="7916" max="7926" width="15.54296875" style="2" customWidth="1"/>
    <col min="7927" max="7927" width="21.54296875" style="2" customWidth="1"/>
    <col min="7928" max="8169" width="9.1796875" style="2"/>
    <col min="8170" max="8170" width="27.1796875" style="2" customWidth="1"/>
    <col min="8171" max="8171" width="24.54296875" style="2" bestFit="1" customWidth="1"/>
    <col min="8172" max="8182" width="15.54296875" style="2" customWidth="1"/>
    <col min="8183" max="8183" width="21.54296875" style="2" customWidth="1"/>
    <col min="8184" max="8425" width="9.1796875" style="2"/>
    <col min="8426" max="8426" width="27.1796875" style="2" customWidth="1"/>
    <col min="8427" max="8427" width="24.54296875" style="2" bestFit="1" customWidth="1"/>
    <col min="8428" max="8438" width="15.54296875" style="2" customWidth="1"/>
    <col min="8439" max="8439" width="21.54296875" style="2" customWidth="1"/>
    <col min="8440" max="8681" width="9.1796875" style="2"/>
    <col min="8682" max="8682" width="27.1796875" style="2" customWidth="1"/>
    <col min="8683" max="8683" width="24.54296875" style="2" bestFit="1" customWidth="1"/>
    <col min="8684" max="8694" width="15.54296875" style="2" customWidth="1"/>
    <col min="8695" max="8695" width="21.54296875" style="2" customWidth="1"/>
    <col min="8696" max="8937" width="9.1796875" style="2"/>
    <col min="8938" max="8938" width="27.1796875" style="2" customWidth="1"/>
    <col min="8939" max="8939" width="24.54296875" style="2" bestFit="1" customWidth="1"/>
    <col min="8940" max="8950" width="15.54296875" style="2" customWidth="1"/>
    <col min="8951" max="8951" width="21.54296875" style="2" customWidth="1"/>
    <col min="8952" max="9193" width="9.1796875" style="2"/>
    <col min="9194" max="9194" width="27.1796875" style="2" customWidth="1"/>
    <col min="9195" max="9195" width="24.54296875" style="2" bestFit="1" customWidth="1"/>
    <col min="9196" max="9206" width="15.54296875" style="2" customWidth="1"/>
    <col min="9207" max="9207" width="21.54296875" style="2" customWidth="1"/>
    <col min="9208" max="9449" width="9.1796875" style="2"/>
    <col min="9450" max="9450" width="27.1796875" style="2" customWidth="1"/>
    <col min="9451" max="9451" width="24.54296875" style="2" bestFit="1" customWidth="1"/>
    <col min="9452" max="9462" width="15.54296875" style="2" customWidth="1"/>
    <col min="9463" max="9463" width="21.54296875" style="2" customWidth="1"/>
    <col min="9464" max="9705" width="9.1796875" style="2"/>
    <col min="9706" max="9706" width="27.1796875" style="2" customWidth="1"/>
    <col min="9707" max="9707" width="24.54296875" style="2" bestFit="1" customWidth="1"/>
    <col min="9708" max="9718" width="15.54296875" style="2" customWidth="1"/>
    <col min="9719" max="9719" width="21.54296875" style="2" customWidth="1"/>
    <col min="9720" max="9961" width="9.1796875" style="2"/>
    <col min="9962" max="9962" width="27.1796875" style="2" customWidth="1"/>
    <col min="9963" max="9963" width="24.54296875" style="2" bestFit="1" customWidth="1"/>
    <col min="9964" max="9974" width="15.54296875" style="2" customWidth="1"/>
    <col min="9975" max="9975" width="21.54296875" style="2" customWidth="1"/>
    <col min="9976" max="10217" width="9.1796875" style="2"/>
    <col min="10218" max="10218" width="27.1796875" style="2" customWidth="1"/>
    <col min="10219" max="10219" width="24.54296875" style="2" bestFit="1" customWidth="1"/>
    <col min="10220" max="10230" width="15.54296875" style="2" customWidth="1"/>
    <col min="10231" max="10231" width="21.54296875" style="2" customWidth="1"/>
    <col min="10232" max="10473" width="9.1796875" style="2"/>
    <col min="10474" max="10474" width="27.1796875" style="2" customWidth="1"/>
    <col min="10475" max="10475" width="24.54296875" style="2" bestFit="1" customWidth="1"/>
    <col min="10476" max="10486" width="15.54296875" style="2" customWidth="1"/>
    <col min="10487" max="10487" width="21.54296875" style="2" customWidth="1"/>
    <col min="10488" max="10729" width="9.1796875" style="2"/>
    <col min="10730" max="10730" width="27.1796875" style="2" customWidth="1"/>
    <col min="10731" max="10731" width="24.54296875" style="2" bestFit="1" customWidth="1"/>
    <col min="10732" max="10742" width="15.54296875" style="2" customWidth="1"/>
    <col min="10743" max="10743" width="21.54296875" style="2" customWidth="1"/>
    <col min="10744" max="10985" width="9.1796875" style="2"/>
    <col min="10986" max="10986" width="27.1796875" style="2" customWidth="1"/>
    <col min="10987" max="10987" width="24.54296875" style="2" bestFit="1" customWidth="1"/>
    <col min="10988" max="10998" width="15.54296875" style="2" customWidth="1"/>
    <col min="10999" max="10999" width="21.54296875" style="2" customWidth="1"/>
    <col min="11000" max="11241" width="9.1796875" style="2"/>
    <col min="11242" max="11242" width="27.1796875" style="2" customWidth="1"/>
    <col min="11243" max="11243" width="24.54296875" style="2" bestFit="1" customWidth="1"/>
    <col min="11244" max="11254" width="15.54296875" style="2" customWidth="1"/>
    <col min="11255" max="11255" width="21.54296875" style="2" customWidth="1"/>
    <col min="11256" max="11497" width="9.1796875" style="2"/>
    <col min="11498" max="11498" width="27.1796875" style="2" customWidth="1"/>
    <col min="11499" max="11499" width="24.54296875" style="2" bestFit="1" customWidth="1"/>
    <col min="11500" max="11510" width="15.54296875" style="2" customWidth="1"/>
    <col min="11511" max="11511" width="21.54296875" style="2" customWidth="1"/>
    <col min="11512" max="11753" width="9.1796875" style="2"/>
    <col min="11754" max="11754" width="27.1796875" style="2" customWidth="1"/>
    <col min="11755" max="11755" width="24.54296875" style="2" bestFit="1" customWidth="1"/>
    <col min="11756" max="11766" width="15.54296875" style="2" customWidth="1"/>
    <col min="11767" max="11767" width="21.54296875" style="2" customWidth="1"/>
    <col min="11768" max="12009" width="9.1796875" style="2"/>
    <col min="12010" max="12010" width="27.1796875" style="2" customWidth="1"/>
    <col min="12011" max="12011" width="24.54296875" style="2" bestFit="1" customWidth="1"/>
    <col min="12012" max="12022" width="15.54296875" style="2" customWidth="1"/>
    <col min="12023" max="12023" width="21.54296875" style="2" customWidth="1"/>
    <col min="12024" max="12265" width="9.1796875" style="2"/>
    <col min="12266" max="12266" width="27.1796875" style="2" customWidth="1"/>
    <col min="12267" max="12267" width="24.54296875" style="2" bestFit="1" customWidth="1"/>
    <col min="12268" max="12278" width="15.54296875" style="2" customWidth="1"/>
    <col min="12279" max="12279" width="21.54296875" style="2" customWidth="1"/>
    <col min="12280" max="12521" width="9.1796875" style="2"/>
    <col min="12522" max="12522" width="27.1796875" style="2" customWidth="1"/>
    <col min="12523" max="12523" width="24.54296875" style="2" bestFit="1" customWidth="1"/>
    <col min="12524" max="12534" width="15.54296875" style="2" customWidth="1"/>
    <col min="12535" max="12535" width="21.54296875" style="2" customWidth="1"/>
    <col min="12536" max="12777" width="9.1796875" style="2"/>
    <col min="12778" max="12778" width="27.1796875" style="2" customWidth="1"/>
    <col min="12779" max="12779" width="24.54296875" style="2" bestFit="1" customWidth="1"/>
    <col min="12780" max="12790" width="15.54296875" style="2" customWidth="1"/>
    <col min="12791" max="12791" width="21.54296875" style="2" customWidth="1"/>
    <col min="12792" max="13033" width="9.1796875" style="2"/>
    <col min="13034" max="13034" width="27.1796875" style="2" customWidth="1"/>
    <col min="13035" max="13035" width="24.54296875" style="2" bestFit="1" customWidth="1"/>
    <col min="13036" max="13046" width="15.54296875" style="2" customWidth="1"/>
    <col min="13047" max="13047" width="21.54296875" style="2" customWidth="1"/>
    <col min="13048" max="13289" width="9.1796875" style="2"/>
    <col min="13290" max="13290" width="27.1796875" style="2" customWidth="1"/>
    <col min="13291" max="13291" width="24.54296875" style="2" bestFit="1" customWidth="1"/>
    <col min="13292" max="13302" width="15.54296875" style="2" customWidth="1"/>
    <col min="13303" max="13303" width="21.54296875" style="2" customWidth="1"/>
    <col min="13304" max="13545" width="9.1796875" style="2"/>
    <col min="13546" max="13546" width="27.1796875" style="2" customWidth="1"/>
    <col min="13547" max="13547" width="24.54296875" style="2" bestFit="1" customWidth="1"/>
    <col min="13548" max="13558" width="15.54296875" style="2" customWidth="1"/>
    <col min="13559" max="13559" width="21.54296875" style="2" customWidth="1"/>
    <col min="13560" max="13801" width="9.1796875" style="2"/>
    <col min="13802" max="13802" width="27.1796875" style="2" customWidth="1"/>
    <col min="13803" max="13803" width="24.54296875" style="2" bestFit="1" customWidth="1"/>
    <col min="13804" max="13814" width="15.54296875" style="2" customWidth="1"/>
    <col min="13815" max="13815" width="21.54296875" style="2" customWidth="1"/>
    <col min="13816" max="14057" width="9.1796875" style="2"/>
    <col min="14058" max="14058" width="27.1796875" style="2" customWidth="1"/>
    <col min="14059" max="14059" width="24.54296875" style="2" bestFit="1" customWidth="1"/>
    <col min="14060" max="14070" width="15.54296875" style="2" customWidth="1"/>
    <col min="14071" max="14071" width="21.54296875" style="2" customWidth="1"/>
    <col min="14072" max="14313" width="9.1796875" style="2"/>
    <col min="14314" max="14314" width="27.1796875" style="2" customWidth="1"/>
    <col min="14315" max="14315" width="24.54296875" style="2" bestFit="1" customWidth="1"/>
    <col min="14316" max="14326" width="15.54296875" style="2" customWidth="1"/>
    <col min="14327" max="14327" width="21.54296875" style="2" customWidth="1"/>
    <col min="14328" max="14569" width="9.1796875" style="2"/>
    <col min="14570" max="14570" width="27.1796875" style="2" customWidth="1"/>
    <col min="14571" max="14571" width="24.54296875" style="2" bestFit="1" customWidth="1"/>
    <col min="14572" max="14582" width="15.54296875" style="2" customWidth="1"/>
    <col min="14583" max="14583" width="21.54296875" style="2" customWidth="1"/>
    <col min="14584" max="14825" width="9.1796875" style="2"/>
    <col min="14826" max="14826" width="27.1796875" style="2" customWidth="1"/>
    <col min="14827" max="14827" width="24.54296875" style="2" bestFit="1" customWidth="1"/>
    <col min="14828" max="14838" width="15.54296875" style="2" customWidth="1"/>
    <col min="14839" max="14839" width="21.54296875" style="2" customWidth="1"/>
    <col min="14840" max="15081" width="9.1796875" style="2"/>
    <col min="15082" max="15082" width="27.1796875" style="2" customWidth="1"/>
    <col min="15083" max="15083" width="24.54296875" style="2" bestFit="1" customWidth="1"/>
    <col min="15084" max="15094" width="15.54296875" style="2" customWidth="1"/>
    <col min="15095" max="15095" width="21.54296875" style="2" customWidth="1"/>
    <col min="15096" max="15337" width="9.1796875" style="2"/>
    <col min="15338" max="15338" width="27.1796875" style="2" customWidth="1"/>
    <col min="15339" max="15339" width="24.54296875" style="2" bestFit="1" customWidth="1"/>
    <col min="15340" max="15350" width="15.54296875" style="2" customWidth="1"/>
    <col min="15351" max="15351" width="21.54296875" style="2" customWidth="1"/>
    <col min="15352" max="15593" width="9.1796875" style="2"/>
    <col min="15594" max="15594" width="27.1796875" style="2" customWidth="1"/>
    <col min="15595" max="15595" width="24.54296875" style="2" bestFit="1" customWidth="1"/>
    <col min="15596" max="15606" width="15.54296875" style="2" customWidth="1"/>
    <col min="15607" max="15607" width="21.54296875" style="2" customWidth="1"/>
    <col min="15608" max="15849" width="9.1796875" style="2"/>
    <col min="15850" max="15850" width="27.1796875" style="2" customWidth="1"/>
    <col min="15851" max="15851" width="24.54296875" style="2" bestFit="1" customWidth="1"/>
    <col min="15852" max="15862" width="15.54296875" style="2" customWidth="1"/>
    <col min="15863" max="15863" width="21.54296875" style="2" customWidth="1"/>
    <col min="15864" max="16105" width="9.1796875" style="2"/>
    <col min="16106" max="16106" width="27.1796875" style="2" customWidth="1"/>
    <col min="16107" max="16107" width="24.54296875" style="2" bestFit="1" customWidth="1"/>
    <col min="16108" max="16118" width="15.54296875" style="2" customWidth="1"/>
    <col min="16119" max="16119" width="21.54296875" style="2" customWidth="1"/>
    <col min="16120" max="16384" width="9.1796875" style="2"/>
  </cols>
  <sheetData>
    <row r="1" spans="1:7" ht="15.5" x14ac:dyDescent="0.35">
      <c r="A1" s="1" t="s">
        <v>0</v>
      </c>
    </row>
    <row r="2" spans="1:7" ht="15.5" x14ac:dyDescent="0.35">
      <c r="A2" s="48" t="s">
        <v>109</v>
      </c>
      <c r="B2" s="44"/>
      <c r="C2" s="44"/>
      <c r="D2" s="44"/>
      <c r="E2" s="44"/>
      <c r="F2" s="44"/>
      <c r="G2" s="44"/>
    </row>
    <row r="3" spans="1:7" ht="15.5" x14ac:dyDescent="0.35">
      <c r="A3" s="48"/>
      <c r="B3" s="44"/>
      <c r="C3" s="44"/>
      <c r="D3" s="44"/>
      <c r="E3" s="44"/>
      <c r="F3" s="44"/>
      <c r="G3" s="44"/>
    </row>
    <row r="4" spans="1:7" ht="15.5" x14ac:dyDescent="0.35">
      <c r="A4" s="48" t="s">
        <v>1</v>
      </c>
      <c r="B4" s="48" t="s">
        <v>49</v>
      </c>
      <c r="C4" s="48"/>
      <c r="D4" s="44"/>
      <c r="E4" s="44"/>
      <c r="F4" s="44"/>
      <c r="G4" s="44"/>
    </row>
    <row r="5" spans="1:7" ht="15.5" x14ac:dyDescent="0.35">
      <c r="A5" s="48"/>
      <c r="B5" s="48"/>
      <c r="C5" s="48"/>
      <c r="D5" s="44"/>
      <c r="E5" s="44"/>
      <c r="F5" s="44"/>
      <c r="G5" s="44"/>
    </row>
    <row r="6" spans="1:7" ht="15.5" x14ac:dyDescent="0.35">
      <c r="A6" s="48"/>
      <c r="B6" s="48"/>
      <c r="C6" s="48"/>
      <c r="D6" s="44"/>
      <c r="E6" s="44"/>
      <c r="F6" s="44"/>
      <c r="G6" s="44"/>
    </row>
    <row r="7" spans="1:7" ht="44.5" x14ac:dyDescent="0.45">
      <c r="A7" s="62" t="s">
        <v>3</v>
      </c>
      <c r="B7" s="163" t="s">
        <v>4</v>
      </c>
      <c r="C7" s="163"/>
      <c r="D7" s="40" t="s">
        <v>5</v>
      </c>
      <c r="E7" s="40" t="s">
        <v>6</v>
      </c>
      <c r="F7" s="40" t="s">
        <v>7</v>
      </c>
      <c r="G7" s="40" t="s">
        <v>8</v>
      </c>
    </row>
    <row r="8" spans="1:7" x14ac:dyDescent="0.35">
      <c r="A8" s="44"/>
      <c r="B8" s="6" t="s">
        <v>82</v>
      </c>
      <c r="C8" s="6" t="s">
        <v>83</v>
      </c>
      <c r="D8" s="41" t="s">
        <v>9</v>
      </c>
      <c r="E8" s="41" t="s">
        <v>10</v>
      </c>
      <c r="F8" s="41" t="s">
        <v>11</v>
      </c>
      <c r="G8" s="41"/>
    </row>
    <row r="9" spans="1:7" x14ac:dyDescent="0.35">
      <c r="A9" s="44"/>
      <c r="B9" s="42"/>
      <c r="C9" s="42"/>
      <c r="D9" s="42"/>
      <c r="E9" s="42"/>
      <c r="F9" s="42"/>
      <c r="G9" s="42"/>
    </row>
    <row r="10" spans="1:7" ht="15.5" x14ac:dyDescent="0.35">
      <c r="A10" s="51" t="s">
        <v>110</v>
      </c>
      <c r="B10" s="9">
        <f>'70-Categorized Balances'!G14</f>
        <v>3756169</v>
      </c>
      <c r="C10" s="9">
        <f>'70-Categorized Balances'!G21</f>
        <v>233831</v>
      </c>
      <c r="D10" s="9">
        <f>'70-Categorized Balances'!G28</f>
        <v>0</v>
      </c>
      <c r="E10" s="9">
        <f>'70-Categorized Balances'!G35</f>
        <v>66323</v>
      </c>
      <c r="F10" s="9">
        <f>'70-Categorized Balances'!G42</f>
        <v>0</v>
      </c>
      <c r="G10" s="9">
        <f>SUM(B10:F10)</f>
        <v>4056323</v>
      </c>
    </row>
    <row r="11" spans="1:7" ht="15.5" x14ac:dyDescent="0.35">
      <c r="A11" s="51" t="s">
        <v>111</v>
      </c>
      <c r="B11" s="68">
        <f>'70-Categorized Balances'!G15</f>
        <v>0</v>
      </c>
      <c r="C11" s="9">
        <f>'70-Categorized Balances'!G22</f>
        <v>0</v>
      </c>
      <c r="D11" s="68">
        <f>'70-Categorized Balances'!G29</f>
        <v>0</v>
      </c>
      <c r="E11" s="68">
        <f>'70-Categorized Balances'!G36</f>
        <v>0</v>
      </c>
      <c r="F11" s="68">
        <f>'70-Categorized Balances'!G43</f>
        <v>0</v>
      </c>
      <c r="G11" s="9">
        <f>SUM(B11:F11)</f>
        <v>0</v>
      </c>
    </row>
    <row r="12" spans="1:7" ht="15.5" x14ac:dyDescent="0.35">
      <c r="A12" s="51" t="s">
        <v>112</v>
      </c>
      <c r="B12" s="68">
        <f>'70-Categorized Balances'!G16</f>
        <v>0</v>
      </c>
      <c r="C12" s="9">
        <f>'70-Categorized Balances'!G23</f>
        <v>0</v>
      </c>
      <c r="D12" s="68">
        <f>'70-Categorized Balances'!G30</f>
        <v>0</v>
      </c>
      <c r="E12" s="68">
        <f>'70-Categorized Balances'!G37</f>
        <v>0</v>
      </c>
      <c r="F12" s="68">
        <f>'70-Categorized Balances'!G44</f>
        <v>0</v>
      </c>
      <c r="G12" s="9">
        <f>SUM(B12:F12)</f>
        <v>0</v>
      </c>
    </row>
    <row r="13" spans="1:7" x14ac:dyDescent="0.35">
      <c r="A13" s="44"/>
      <c r="B13" s="68"/>
      <c r="C13" s="68"/>
      <c r="D13" s="68"/>
      <c r="E13" s="68"/>
      <c r="F13" s="68"/>
      <c r="G13" s="68"/>
    </row>
    <row r="14" spans="1:7" x14ac:dyDescent="0.35">
      <c r="B14" s="59"/>
      <c r="C14" s="59"/>
      <c r="D14" s="59"/>
      <c r="E14" s="59"/>
      <c r="F14" s="68"/>
      <c r="G14" s="59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="90" zoomScaleNormal="90" workbookViewId="0">
      <selection activeCell="H7" sqref="H7"/>
    </sheetView>
  </sheetViews>
  <sheetFormatPr defaultColWidth="13.453125" defaultRowHeight="13" x14ac:dyDescent="0.3"/>
  <cols>
    <col min="1" max="1" width="20" style="11" customWidth="1"/>
    <col min="2" max="4" width="13.453125" style="11" customWidth="1"/>
    <col min="5" max="5" width="13.54296875" style="11" customWidth="1"/>
    <col min="6" max="6" width="15.1796875" style="11" customWidth="1"/>
    <col min="7" max="7" width="16.54296875" style="12" customWidth="1"/>
    <col min="8" max="8" width="17.453125" style="11" customWidth="1"/>
    <col min="9" max="9" width="11.453125" style="105" customWidth="1"/>
    <col min="10" max="10" width="17.81640625" style="11" customWidth="1"/>
    <col min="11" max="252" width="9.1796875" style="11" customWidth="1"/>
    <col min="253" max="253" width="5.1796875" style="11" customWidth="1"/>
    <col min="254" max="254" width="17.1796875" style="11" customWidth="1"/>
    <col min="255" max="255" width="4.453125" style="11" customWidth="1"/>
    <col min="256" max="16384" width="13.453125" style="11"/>
  </cols>
  <sheetData>
    <row r="1" spans="1:10" ht="15.5" x14ac:dyDescent="0.35">
      <c r="A1" s="1" t="s">
        <v>86</v>
      </c>
    </row>
    <row r="2" spans="1:10" ht="15.5" x14ac:dyDescent="0.35">
      <c r="A2" s="13" t="s">
        <v>81</v>
      </c>
    </row>
    <row r="4" spans="1:10" ht="15.5" x14ac:dyDescent="0.35">
      <c r="A4" s="3" t="s">
        <v>13</v>
      </c>
      <c r="B4" s="3"/>
    </row>
    <row r="5" spans="1:10" ht="15.5" x14ac:dyDescent="0.35">
      <c r="A5" s="3" t="s">
        <v>25</v>
      </c>
      <c r="B5" s="47" t="s">
        <v>100</v>
      </c>
    </row>
    <row r="6" spans="1:10" s="17" customFormat="1" ht="43.4" customHeight="1" x14ac:dyDescent="0.3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15" t="s">
        <v>20</v>
      </c>
      <c r="H6" s="103" t="s">
        <v>107</v>
      </c>
      <c r="I6" s="164" t="s">
        <v>102</v>
      </c>
      <c r="J6" s="164"/>
    </row>
    <row r="7" spans="1:10" ht="14.5" x14ac:dyDescent="0.35">
      <c r="A7" s="18" t="s">
        <v>110</v>
      </c>
      <c r="B7" s="43">
        <f>B14+B21+B28+B35+B42</f>
        <v>7523</v>
      </c>
      <c r="C7" s="150">
        <f t="shared" ref="C7:F7" si="0">C14+C21+C28+C35+C42</f>
        <v>1846727</v>
      </c>
      <c r="D7" s="150">
        <f t="shared" si="0"/>
        <v>1277978</v>
      </c>
      <c r="E7" s="150">
        <f t="shared" si="0"/>
        <v>0</v>
      </c>
      <c r="F7" s="150">
        <f t="shared" si="0"/>
        <v>0</v>
      </c>
      <c r="G7" s="19">
        <f>SUM(B7:F7)</f>
        <v>3132228</v>
      </c>
      <c r="H7" s="140">
        <v>1477976.6</v>
      </c>
      <c r="I7" s="108">
        <f>(G7-H7)/G7</f>
        <v>0.52813888388712438</v>
      </c>
      <c r="J7" s="109">
        <f>G7-H7</f>
        <v>1654251.4</v>
      </c>
    </row>
    <row r="8" spans="1:10" ht="14.5" x14ac:dyDescent="0.35">
      <c r="A8" s="18" t="s">
        <v>111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4.5" x14ac:dyDescent="0.35">
      <c r="A9" s="18" t="s">
        <v>112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29" x14ac:dyDescent="0.35">
      <c r="A10" s="20" t="s">
        <v>114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4.5" x14ac:dyDescent="0.35">
      <c r="A11" s="21"/>
      <c r="B11" s="22"/>
      <c r="C11" s="22"/>
      <c r="D11" s="22"/>
      <c r="E11" s="22"/>
      <c r="F11" s="22"/>
      <c r="G11" s="23"/>
    </row>
    <row r="12" spans="1:10" ht="14.5" x14ac:dyDescent="0.35">
      <c r="A12" s="21"/>
      <c r="B12" s="24"/>
      <c r="C12" s="24"/>
      <c r="D12" s="24"/>
      <c r="E12" s="24"/>
      <c r="F12" s="24"/>
      <c r="G12" s="25"/>
    </row>
    <row r="13" spans="1:10" ht="43.5" x14ac:dyDescent="0.35">
      <c r="A13" s="136" t="s">
        <v>84</v>
      </c>
      <c r="B13" s="137" t="s">
        <v>15</v>
      </c>
      <c r="C13" s="137" t="s">
        <v>16</v>
      </c>
      <c r="D13" s="137" t="s">
        <v>17</v>
      </c>
      <c r="E13" s="137" t="s">
        <v>18</v>
      </c>
      <c r="F13" s="137" t="s">
        <v>19</v>
      </c>
      <c r="G13" s="155" t="s">
        <v>20</v>
      </c>
    </row>
    <row r="14" spans="1:10" ht="14.5" x14ac:dyDescent="0.35">
      <c r="A14" s="139" t="s">
        <v>110</v>
      </c>
      <c r="B14" s="150">
        <f>0-B21</f>
        <v>0</v>
      </c>
      <c r="C14" s="150">
        <f>730437-C21</f>
        <v>819697.76356627722</v>
      </c>
      <c r="D14" s="150">
        <f>1238821-D21</f>
        <v>1390207.2364337228</v>
      </c>
      <c r="E14" s="150">
        <f t="shared" ref="E14:F14" si="3">0-E21</f>
        <v>0</v>
      </c>
      <c r="F14" s="150">
        <f t="shared" si="3"/>
        <v>0</v>
      </c>
      <c r="G14" s="140">
        <f>SUM(B14:F14)</f>
        <v>2209905</v>
      </c>
    </row>
    <row r="15" spans="1:10" ht="14.5" x14ac:dyDescent="0.35">
      <c r="A15" s="139" t="s">
        <v>111</v>
      </c>
      <c r="B15" s="140"/>
      <c r="C15" s="150">
        <v>0</v>
      </c>
      <c r="D15" s="140"/>
      <c r="E15" s="140"/>
      <c r="F15" s="140"/>
      <c r="G15" s="140">
        <f>SUM(B15:F15)</f>
        <v>0</v>
      </c>
    </row>
    <row r="16" spans="1:10" ht="14.5" x14ac:dyDescent="0.35">
      <c r="A16" s="139" t="s">
        <v>112</v>
      </c>
      <c r="C16" s="150">
        <v>0</v>
      </c>
      <c r="D16" s="140"/>
      <c r="E16" s="140"/>
      <c r="F16" s="140"/>
      <c r="G16" s="140">
        <f>SUM(B16:F16)</f>
        <v>0</v>
      </c>
    </row>
    <row r="17" spans="1:7" ht="29" x14ac:dyDescent="0.35">
      <c r="A17" s="141" t="s">
        <v>114</v>
      </c>
      <c r="B17" s="153">
        <f>SUM(B16-B15)</f>
        <v>0</v>
      </c>
      <c r="C17" s="153">
        <f>SUM(C16-C15)</f>
        <v>0</v>
      </c>
      <c r="D17" s="153">
        <f>SUM(D16-D15)</f>
        <v>0</v>
      </c>
      <c r="E17" s="153">
        <f>SUM(E16-E15)</f>
        <v>0</v>
      </c>
      <c r="F17" s="153">
        <f>SUM(F16-F15)</f>
        <v>0</v>
      </c>
      <c r="G17" s="150">
        <f>SUM(B17:F17)</f>
        <v>0</v>
      </c>
    </row>
    <row r="18" spans="1:7" ht="14.5" x14ac:dyDescent="0.35">
      <c r="A18" s="148"/>
      <c r="B18" s="144"/>
      <c r="C18" s="144"/>
      <c r="D18" s="144"/>
      <c r="E18" s="144"/>
      <c r="F18" s="144"/>
      <c r="G18" s="147"/>
    </row>
    <row r="19" spans="1:7" ht="14.5" x14ac:dyDescent="0.35">
      <c r="A19" s="148"/>
      <c r="B19" s="144"/>
      <c r="C19" s="144"/>
      <c r="D19" s="144"/>
      <c r="E19" s="144"/>
      <c r="F19" s="144"/>
      <c r="G19" s="147"/>
    </row>
    <row r="20" spans="1:7" ht="29" x14ac:dyDescent="0.35">
      <c r="A20" s="136" t="s">
        <v>85</v>
      </c>
      <c r="B20" s="137" t="s">
        <v>15</v>
      </c>
      <c r="C20" s="137" t="s">
        <v>16</v>
      </c>
      <c r="D20" s="137" t="s">
        <v>17</v>
      </c>
      <c r="E20" s="137" t="s">
        <v>18</v>
      </c>
      <c r="F20" s="137" t="s">
        <v>19</v>
      </c>
      <c r="G20" s="155" t="s">
        <v>20</v>
      </c>
    </row>
    <row r="21" spans="1:7" ht="14.5" x14ac:dyDescent="0.35">
      <c r="A21" s="139" t="s">
        <v>110</v>
      </c>
      <c r="B21" s="140">
        <v>0</v>
      </c>
      <c r="C21" s="140">
        <f>-240647*(730437/1969258)</f>
        <v>-89260.763566277237</v>
      </c>
      <c r="D21" s="140">
        <f>-240647*(1238821/1969258)</f>
        <v>-151386.23643372275</v>
      </c>
      <c r="E21" s="140">
        <v>0</v>
      </c>
      <c r="F21" s="140">
        <v>0</v>
      </c>
      <c r="G21" s="140">
        <f>SUM(B21:F21)</f>
        <v>-240647</v>
      </c>
    </row>
    <row r="22" spans="1:7" ht="14.5" x14ac:dyDescent="0.35">
      <c r="A22" s="139" t="s">
        <v>111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140">
        <f>SUM(B22:F22)</f>
        <v>0</v>
      </c>
    </row>
    <row r="23" spans="1:7" ht="14.5" x14ac:dyDescent="0.35">
      <c r="A23" s="139" t="s">
        <v>112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40">
        <f>SUM(B23:F23)</f>
        <v>0</v>
      </c>
    </row>
    <row r="24" spans="1:7" ht="29" x14ac:dyDescent="0.35">
      <c r="A24" s="141" t="s">
        <v>114</v>
      </c>
      <c r="B24" s="151">
        <f>SUM(B23-B22)</f>
        <v>0</v>
      </c>
      <c r="C24" s="151">
        <f>SUM(C23-C22)</f>
        <v>0</v>
      </c>
      <c r="D24" s="151">
        <f>SUM(D23-D22)</f>
        <v>0</v>
      </c>
      <c r="E24" s="151">
        <f>SUM(E23-E22)</f>
        <v>0</v>
      </c>
      <c r="F24" s="151">
        <f>SUM(F23-F22)</f>
        <v>0</v>
      </c>
      <c r="G24" s="140">
        <f>SUM(B24:F24)</f>
        <v>0</v>
      </c>
    </row>
    <row r="25" spans="1:7" ht="14.5" x14ac:dyDescent="0.35">
      <c r="A25" s="142"/>
      <c r="B25" s="145"/>
      <c r="C25" s="145"/>
      <c r="D25" s="145"/>
      <c r="E25" s="145"/>
      <c r="F25" s="145"/>
      <c r="G25" s="146"/>
    </row>
    <row r="26" spans="1:7" ht="14.5" x14ac:dyDescent="0.35">
      <c r="A26" s="142"/>
      <c r="B26" s="26"/>
      <c r="C26" s="26"/>
      <c r="D26" s="26"/>
      <c r="E26" s="26"/>
      <c r="F26" s="26"/>
      <c r="G26" s="147"/>
    </row>
    <row r="27" spans="1:7" ht="29" x14ac:dyDescent="0.35">
      <c r="A27" s="136" t="s">
        <v>5</v>
      </c>
      <c r="B27" s="137" t="s">
        <v>15</v>
      </c>
      <c r="C27" s="137" t="s">
        <v>16</v>
      </c>
      <c r="D27" s="137" t="s">
        <v>17</v>
      </c>
      <c r="E27" s="137" t="s">
        <v>18</v>
      </c>
      <c r="F27" s="137" t="s">
        <v>19</v>
      </c>
      <c r="G27" s="155" t="s">
        <v>20</v>
      </c>
    </row>
    <row r="28" spans="1:7" ht="14.5" x14ac:dyDescent="0.35">
      <c r="A28" s="139" t="s">
        <v>110</v>
      </c>
      <c r="B28" s="140">
        <v>0</v>
      </c>
      <c r="C28" s="150">
        <v>59132</v>
      </c>
      <c r="D28" s="140">
        <v>0</v>
      </c>
      <c r="E28" s="140">
        <v>0</v>
      </c>
      <c r="F28" s="140">
        <v>0</v>
      </c>
      <c r="G28" s="140">
        <f>SUM(B28:F28)</f>
        <v>59132</v>
      </c>
    </row>
    <row r="29" spans="1:7" ht="14.5" x14ac:dyDescent="0.35">
      <c r="A29" s="139" t="s">
        <v>111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f>SUM(B29:F29)</f>
        <v>0</v>
      </c>
    </row>
    <row r="30" spans="1:7" ht="14.5" x14ac:dyDescent="0.35">
      <c r="A30" s="139" t="s">
        <v>112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f>SUM(B30:F30)</f>
        <v>0</v>
      </c>
    </row>
    <row r="31" spans="1:7" ht="29" x14ac:dyDescent="0.35">
      <c r="A31" s="141" t="s">
        <v>114</v>
      </c>
      <c r="B31" s="95">
        <f>SUM(B30-B29)</f>
        <v>0</v>
      </c>
      <c r="C31" s="95">
        <f>SUM(C30-C29)</f>
        <v>0</v>
      </c>
      <c r="D31" s="95">
        <f>SUM(D30-D29)</f>
        <v>0</v>
      </c>
      <c r="E31" s="95">
        <f>SUM(E30-E29)</f>
        <v>0</v>
      </c>
      <c r="F31" s="95">
        <f>SUM(F30-F29)</f>
        <v>0</v>
      </c>
      <c r="G31" s="140">
        <f>SUM(B31:F31)</f>
        <v>0</v>
      </c>
    </row>
    <row r="32" spans="1:7" ht="14.5" x14ac:dyDescent="0.35">
      <c r="A32" s="142"/>
      <c r="B32" s="143"/>
      <c r="C32" s="143"/>
      <c r="D32" s="143"/>
      <c r="E32" s="143"/>
      <c r="F32" s="143"/>
      <c r="G32" s="146"/>
    </row>
    <row r="33" spans="1:7" ht="14.5" x14ac:dyDescent="0.35">
      <c r="A33" s="142"/>
      <c r="B33" s="143"/>
      <c r="C33" s="143"/>
      <c r="D33" s="143"/>
      <c r="E33" s="143"/>
      <c r="F33" s="143"/>
      <c r="G33" s="146"/>
    </row>
    <row r="34" spans="1:7" ht="29" x14ac:dyDescent="0.35">
      <c r="A34" s="136" t="s">
        <v>21</v>
      </c>
      <c r="B34" s="137" t="s">
        <v>15</v>
      </c>
      <c r="C34" s="137" t="s">
        <v>16</v>
      </c>
      <c r="D34" s="137" t="s">
        <v>17</v>
      </c>
      <c r="E34" s="137" t="s">
        <v>18</v>
      </c>
      <c r="F34" s="137" t="s">
        <v>19</v>
      </c>
      <c r="G34" s="155" t="s">
        <v>20</v>
      </c>
    </row>
    <row r="35" spans="1:7" ht="14.5" x14ac:dyDescent="0.35">
      <c r="A35" s="139" t="s">
        <v>110</v>
      </c>
      <c r="B35" s="150">
        <v>7523</v>
      </c>
      <c r="C35" s="150">
        <v>1057158</v>
      </c>
      <c r="D35" s="140">
        <v>39157</v>
      </c>
      <c r="E35" s="140"/>
      <c r="F35" s="140"/>
      <c r="G35" s="140">
        <f>SUM(B35:F35)</f>
        <v>1103838</v>
      </c>
    </row>
    <row r="36" spans="1:7" ht="14.5" x14ac:dyDescent="0.35">
      <c r="A36" s="139" t="s">
        <v>111</v>
      </c>
      <c r="B36" s="150"/>
      <c r="C36" s="150">
        <v>0</v>
      </c>
      <c r="D36" s="140"/>
      <c r="E36" s="140"/>
      <c r="F36" s="140"/>
      <c r="G36" s="140">
        <f>SUM(B36:F36)</f>
        <v>0</v>
      </c>
    </row>
    <row r="37" spans="1:7" ht="14.5" x14ac:dyDescent="0.35">
      <c r="A37" s="139" t="s">
        <v>112</v>
      </c>
      <c r="C37" s="150">
        <v>0</v>
      </c>
      <c r="D37" s="140"/>
      <c r="E37" s="140"/>
      <c r="F37" s="140"/>
      <c r="G37" s="140">
        <f>SUM(B37:F37)</f>
        <v>0</v>
      </c>
    </row>
    <row r="38" spans="1:7" ht="29" x14ac:dyDescent="0.35">
      <c r="A38" s="141" t="s">
        <v>114</v>
      </c>
      <c r="B38" s="153">
        <f>SUM(B37-B36)</f>
        <v>0</v>
      </c>
      <c r="C38" s="153">
        <f>SUM(C37-C36)</f>
        <v>0</v>
      </c>
      <c r="D38" s="153">
        <f>SUM(D37-D36)</f>
        <v>0</v>
      </c>
      <c r="E38" s="153">
        <f>SUM(E37-E36)</f>
        <v>0</v>
      </c>
      <c r="F38" s="153">
        <f>SUM(F37-F36)</f>
        <v>0</v>
      </c>
      <c r="G38" s="140">
        <f>SUM(B38:F38)</f>
        <v>0</v>
      </c>
    </row>
    <row r="39" spans="1:7" ht="14.5" x14ac:dyDescent="0.35">
      <c r="A39" s="136"/>
      <c r="B39" s="143"/>
      <c r="C39" s="143"/>
      <c r="D39" s="143"/>
      <c r="E39" s="143"/>
      <c r="F39" s="143"/>
      <c r="G39" s="144"/>
    </row>
    <row r="40" spans="1:7" ht="14.5" x14ac:dyDescent="0.35">
      <c r="A40" s="136"/>
      <c r="B40" s="143"/>
      <c r="C40" s="143"/>
      <c r="D40" s="143"/>
      <c r="E40" s="143"/>
      <c r="F40" s="143"/>
      <c r="G40" s="144"/>
    </row>
    <row r="41" spans="1:7" ht="29" x14ac:dyDescent="0.35">
      <c r="A41" s="136" t="s">
        <v>22</v>
      </c>
      <c r="B41" s="137" t="s">
        <v>15</v>
      </c>
      <c r="C41" s="137" t="s">
        <v>16</v>
      </c>
      <c r="D41" s="137" t="s">
        <v>17</v>
      </c>
      <c r="E41" s="137" t="s">
        <v>18</v>
      </c>
      <c r="F41" s="137" t="s">
        <v>19</v>
      </c>
      <c r="G41" s="155" t="s">
        <v>20</v>
      </c>
    </row>
    <row r="42" spans="1:7" ht="14.5" x14ac:dyDescent="0.35">
      <c r="A42" s="139" t="s">
        <v>110</v>
      </c>
      <c r="B42" s="140"/>
      <c r="C42" s="140">
        <v>0</v>
      </c>
      <c r="D42" s="140"/>
      <c r="E42" s="152">
        <v>0</v>
      </c>
      <c r="F42" s="140"/>
      <c r="G42" s="140">
        <f>SUM(B42:F42)</f>
        <v>0</v>
      </c>
    </row>
    <row r="43" spans="1:7" ht="14.5" x14ac:dyDescent="0.35">
      <c r="A43" s="139" t="s">
        <v>111</v>
      </c>
      <c r="B43" s="140"/>
      <c r="C43" s="140">
        <v>0</v>
      </c>
      <c r="D43" s="140"/>
      <c r="E43" s="150">
        <v>0</v>
      </c>
      <c r="F43" s="140"/>
      <c r="G43" s="140">
        <f>SUM(B43:F43)</f>
        <v>0</v>
      </c>
    </row>
    <row r="44" spans="1:7" ht="14.5" x14ac:dyDescent="0.35">
      <c r="A44" s="139" t="s">
        <v>112</v>
      </c>
      <c r="C44" s="140">
        <v>0</v>
      </c>
      <c r="D44" s="140"/>
      <c r="E44" s="150">
        <v>0</v>
      </c>
      <c r="F44" s="140"/>
      <c r="G44" s="140">
        <f>SUM(B44:F44)</f>
        <v>0</v>
      </c>
    </row>
    <row r="45" spans="1:7" ht="29" x14ac:dyDescent="0.35">
      <c r="A45" s="141" t="s">
        <v>114</v>
      </c>
      <c r="B45" s="151">
        <f>SUM(B44-B43)</f>
        <v>0</v>
      </c>
      <c r="C45" s="151">
        <f>SUM(C44-C43)</f>
        <v>0</v>
      </c>
      <c r="D45" s="151">
        <f>SUM(D44-D43)</f>
        <v>0</v>
      </c>
      <c r="E45" s="151">
        <f>SUM(E44-E43)</f>
        <v>0</v>
      </c>
      <c r="F45" s="151">
        <f>SUM(F44-F43)</f>
        <v>0</v>
      </c>
      <c r="G45" s="140">
        <f>SUM(B45:F45)</f>
        <v>0</v>
      </c>
    </row>
    <row r="46" spans="1:7" ht="14.5" x14ac:dyDescent="0.3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3" orientation="landscape" cellComments="atEnd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Normal="100" workbookViewId="0">
      <selection activeCell="G7" sqref="G7"/>
    </sheetView>
  </sheetViews>
  <sheetFormatPr defaultColWidth="13.453125" defaultRowHeight="13" x14ac:dyDescent="0.3"/>
  <cols>
    <col min="1" max="1" width="20" style="11" customWidth="1"/>
    <col min="2" max="4" width="13.453125" style="11" customWidth="1"/>
    <col min="5" max="5" width="13.54296875" style="11" customWidth="1"/>
    <col min="6" max="6" width="15.1796875" style="11" customWidth="1"/>
    <col min="7" max="7" width="15.453125" style="12" customWidth="1"/>
    <col min="8" max="8" width="16.54296875" style="11" customWidth="1"/>
    <col min="9" max="9" width="9.1796875" style="11" customWidth="1"/>
    <col min="10" max="10" width="10.81640625" style="11" bestFit="1" customWidth="1"/>
    <col min="11" max="252" width="9.1796875" style="11" customWidth="1"/>
    <col min="253" max="253" width="5.1796875" style="11" customWidth="1"/>
    <col min="254" max="254" width="17.1796875" style="11" customWidth="1"/>
    <col min="255" max="255" width="4.453125" style="11" customWidth="1"/>
    <col min="256" max="256" width="13.453125" style="11"/>
    <col min="257" max="257" width="20" style="11" customWidth="1"/>
    <col min="258" max="260" width="13.453125" style="11" customWidth="1"/>
    <col min="261" max="261" width="13.54296875" style="11" customWidth="1"/>
    <col min="262" max="262" width="15.1796875" style="11" customWidth="1"/>
    <col min="263" max="263" width="15.453125" style="11" customWidth="1"/>
    <col min="264" max="508" width="9.1796875" style="11" customWidth="1"/>
    <col min="509" max="509" width="5.1796875" style="11" customWidth="1"/>
    <col min="510" max="510" width="17.1796875" style="11" customWidth="1"/>
    <col min="511" max="511" width="4.453125" style="11" customWidth="1"/>
    <col min="512" max="512" width="13.453125" style="11"/>
    <col min="513" max="513" width="20" style="11" customWidth="1"/>
    <col min="514" max="516" width="13.453125" style="11" customWidth="1"/>
    <col min="517" max="517" width="13.54296875" style="11" customWidth="1"/>
    <col min="518" max="518" width="15.1796875" style="11" customWidth="1"/>
    <col min="519" max="519" width="15.453125" style="11" customWidth="1"/>
    <col min="520" max="764" width="9.1796875" style="11" customWidth="1"/>
    <col min="765" max="765" width="5.1796875" style="11" customWidth="1"/>
    <col min="766" max="766" width="17.1796875" style="11" customWidth="1"/>
    <col min="767" max="767" width="4.453125" style="11" customWidth="1"/>
    <col min="768" max="768" width="13.453125" style="11"/>
    <col min="769" max="769" width="20" style="11" customWidth="1"/>
    <col min="770" max="772" width="13.453125" style="11" customWidth="1"/>
    <col min="773" max="773" width="13.54296875" style="11" customWidth="1"/>
    <col min="774" max="774" width="15.1796875" style="11" customWidth="1"/>
    <col min="775" max="775" width="15.453125" style="11" customWidth="1"/>
    <col min="776" max="1020" width="9.1796875" style="11" customWidth="1"/>
    <col min="1021" max="1021" width="5.1796875" style="11" customWidth="1"/>
    <col min="1022" max="1022" width="17.1796875" style="11" customWidth="1"/>
    <col min="1023" max="1023" width="4.453125" style="11" customWidth="1"/>
    <col min="1024" max="1024" width="13.453125" style="11"/>
    <col min="1025" max="1025" width="20" style="11" customWidth="1"/>
    <col min="1026" max="1028" width="13.453125" style="11" customWidth="1"/>
    <col min="1029" max="1029" width="13.54296875" style="11" customWidth="1"/>
    <col min="1030" max="1030" width="15.1796875" style="11" customWidth="1"/>
    <col min="1031" max="1031" width="15.453125" style="11" customWidth="1"/>
    <col min="1032" max="1276" width="9.1796875" style="11" customWidth="1"/>
    <col min="1277" max="1277" width="5.1796875" style="11" customWidth="1"/>
    <col min="1278" max="1278" width="17.1796875" style="11" customWidth="1"/>
    <col min="1279" max="1279" width="4.453125" style="11" customWidth="1"/>
    <col min="1280" max="1280" width="13.453125" style="11"/>
    <col min="1281" max="1281" width="20" style="11" customWidth="1"/>
    <col min="1282" max="1284" width="13.453125" style="11" customWidth="1"/>
    <col min="1285" max="1285" width="13.54296875" style="11" customWidth="1"/>
    <col min="1286" max="1286" width="15.1796875" style="11" customWidth="1"/>
    <col min="1287" max="1287" width="15.453125" style="11" customWidth="1"/>
    <col min="1288" max="1532" width="9.1796875" style="11" customWidth="1"/>
    <col min="1533" max="1533" width="5.1796875" style="11" customWidth="1"/>
    <col min="1534" max="1534" width="17.1796875" style="11" customWidth="1"/>
    <col min="1535" max="1535" width="4.453125" style="11" customWidth="1"/>
    <col min="1536" max="1536" width="13.453125" style="11"/>
    <col min="1537" max="1537" width="20" style="11" customWidth="1"/>
    <col min="1538" max="1540" width="13.453125" style="11" customWidth="1"/>
    <col min="1541" max="1541" width="13.54296875" style="11" customWidth="1"/>
    <col min="1542" max="1542" width="15.1796875" style="11" customWidth="1"/>
    <col min="1543" max="1543" width="15.453125" style="11" customWidth="1"/>
    <col min="1544" max="1788" width="9.1796875" style="11" customWidth="1"/>
    <col min="1789" max="1789" width="5.1796875" style="11" customWidth="1"/>
    <col min="1790" max="1790" width="17.1796875" style="11" customWidth="1"/>
    <col min="1791" max="1791" width="4.453125" style="11" customWidth="1"/>
    <col min="1792" max="1792" width="13.453125" style="11"/>
    <col min="1793" max="1793" width="20" style="11" customWidth="1"/>
    <col min="1794" max="1796" width="13.453125" style="11" customWidth="1"/>
    <col min="1797" max="1797" width="13.54296875" style="11" customWidth="1"/>
    <col min="1798" max="1798" width="15.1796875" style="11" customWidth="1"/>
    <col min="1799" max="1799" width="15.453125" style="11" customWidth="1"/>
    <col min="1800" max="2044" width="9.1796875" style="11" customWidth="1"/>
    <col min="2045" max="2045" width="5.1796875" style="11" customWidth="1"/>
    <col min="2046" max="2046" width="17.1796875" style="11" customWidth="1"/>
    <col min="2047" max="2047" width="4.453125" style="11" customWidth="1"/>
    <col min="2048" max="2048" width="13.453125" style="11"/>
    <col min="2049" max="2049" width="20" style="11" customWidth="1"/>
    <col min="2050" max="2052" width="13.453125" style="11" customWidth="1"/>
    <col min="2053" max="2053" width="13.54296875" style="11" customWidth="1"/>
    <col min="2054" max="2054" width="15.1796875" style="11" customWidth="1"/>
    <col min="2055" max="2055" width="15.453125" style="11" customWidth="1"/>
    <col min="2056" max="2300" width="9.1796875" style="11" customWidth="1"/>
    <col min="2301" max="2301" width="5.1796875" style="11" customWidth="1"/>
    <col min="2302" max="2302" width="17.1796875" style="11" customWidth="1"/>
    <col min="2303" max="2303" width="4.453125" style="11" customWidth="1"/>
    <col min="2304" max="2304" width="13.453125" style="11"/>
    <col min="2305" max="2305" width="20" style="11" customWidth="1"/>
    <col min="2306" max="2308" width="13.453125" style="11" customWidth="1"/>
    <col min="2309" max="2309" width="13.54296875" style="11" customWidth="1"/>
    <col min="2310" max="2310" width="15.1796875" style="11" customWidth="1"/>
    <col min="2311" max="2311" width="15.453125" style="11" customWidth="1"/>
    <col min="2312" max="2556" width="9.1796875" style="11" customWidth="1"/>
    <col min="2557" max="2557" width="5.1796875" style="11" customWidth="1"/>
    <col min="2558" max="2558" width="17.1796875" style="11" customWidth="1"/>
    <col min="2559" max="2559" width="4.453125" style="11" customWidth="1"/>
    <col min="2560" max="2560" width="13.453125" style="11"/>
    <col min="2561" max="2561" width="20" style="11" customWidth="1"/>
    <col min="2562" max="2564" width="13.453125" style="11" customWidth="1"/>
    <col min="2565" max="2565" width="13.54296875" style="11" customWidth="1"/>
    <col min="2566" max="2566" width="15.1796875" style="11" customWidth="1"/>
    <col min="2567" max="2567" width="15.453125" style="11" customWidth="1"/>
    <col min="2568" max="2812" width="9.1796875" style="11" customWidth="1"/>
    <col min="2813" max="2813" width="5.1796875" style="11" customWidth="1"/>
    <col min="2814" max="2814" width="17.1796875" style="11" customWidth="1"/>
    <col min="2815" max="2815" width="4.453125" style="11" customWidth="1"/>
    <col min="2816" max="2816" width="13.453125" style="11"/>
    <col min="2817" max="2817" width="20" style="11" customWidth="1"/>
    <col min="2818" max="2820" width="13.453125" style="11" customWidth="1"/>
    <col min="2821" max="2821" width="13.54296875" style="11" customWidth="1"/>
    <col min="2822" max="2822" width="15.1796875" style="11" customWidth="1"/>
    <col min="2823" max="2823" width="15.453125" style="11" customWidth="1"/>
    <col min="2824" max="3068" width="9.1796875" style="11" customWidth="1"/>
    <col min="3069" max="3069" width="5.1796875" style="11" customWidth="1"/>
    <col min="3070" max="3070" width="17.1796875" style="11" customWidth="1"/>
    <col min="3071" max="3071" width="4.453125" style="11" customWidth="1"/>
    <col min="3072" max="3072" width="13.453125" style="11"/>
    <col min="3073" max="3073" width="20" style="11" customWidth="1"/>
    <col min="3074" max="3076" width="13.453125" style="11" customWidth="1"/>
    <col min="3077" max="3077" width="13.54296875" style="11" customWidth="1"/>
    <col min="3078" max="3078" width="15.1796875" style="11" customWidth="1"/>
    <col min="3079" max="3079" width="15.453125" style="11" customWidth="1"/>
    <col min="3080" max="3324" width="9.1796875" style="11" customWidth="1"/>
    <col min="3325" max="3325" width="5.1796875" style="11" customWidth="1"/>
    <col min="3326" max="3326" width="17.1796875" style="11" customWidth="1"/>
    <col min="3327" max="3327" width="4.453125" style="11" customWidth="1"/>
    <col min="3328" max="3328" width="13.453125" style="11"/>
    <col min="3329" max="3329" width="20" style="11" customWidth="1"/>
    <col min="3330" max="3332" width="13.453125" style="11" customWidth="1"/>
    <col min="3333" max="3333" width="13.54296875" style="11" customWidth="1"/>
    <col min="3334" max="3334" width="15.1796875" style="11" customWidth="1"/>
    <col min="3335" max="3335" width="15.453125" style="11" customWidth="1"/>
    <col min="3336" max="3580" width="9.1796875" style="11" customWidth="1"/>
    <col min="3581" max="3581" width="5.1796875" style="11" customWidth="1"/>
    <col min="3582" max="3582" width="17.1796875" style="11" customWidth="1"/>
    <col min="3583" max="3583" width="4.453125" style="11" customWidth="1"/>
    <col min="3584" max="3584" width="13.453125" style="11"/>
    <col min="3585" max="3585" width="20" style="11" customWidth="1"/>
    <col min="3586" max="3588" width="13.453125" style="11" customWidth="1"/>
    <col min="3589" max="3589" width="13.54296875" style="11" customWidth="1"/>
    <col min="3590" max="3590" width="15.1796875" style="11" customWidth="1"/>
    <col min="3591" max="3591" width="15.453125" style="11" customWidth="1"/>
    <col min="3592" max="3836" width="9.1796875" style="11" customWidth="1"/>
    <col min="3837" max="3837" width="5.1796875" style="11" customWidth="1"/>
    <col min="3838" max="3838" width="17.1796875" style="11" customWidth="1"/>
    <col min="3839" max="3839" width="4.453125" style="11" customWidth="1"/>
    <col min="3840" max="3840" width="13.453125" style="11"/>
    <col min="3841" max="3841" width="20" style="11" customWidth="1"/>
    <col min="3842" max="3844" width="13.453125" style="11" customWidth="1"/>
    <col min="3845" max="3845" width="13.54296875" style="11" customWidth="1"/>
    <col min="3846" max="3846" width="15.1796875" style="11" customWidth="1"/>
    <col min="3847" max="3847" width="15.453125" style="11" customWidth="1"/>
    <col min="3848" max="4092" width="9.1796875" style="11" customWidth="1"/>
    <col min="4093" max="4093" width="5.1796875" style="11" customWidth="1"/>
    <col min="4094" max="4094" width="17.1796875" style="11" customWidth="1"/>
    <col min="4095" max="4095" width="4.453125" style="11" customWidth="1"/>
    <col min="4096" max="4096" width="13.453125" style="11"/>
    <col min="4097" max="4097" width="20" style="11" customWidth="1"/>
    <col min="4098" max="4100" width="13.453125" style="11" customWidth="1"/>
    <col min="4101" max="4101" width="13.54296875" style="11" customWidth="1"/>
    <col min="4102" max="4102" width="15.1796875" style="11" customWidth="1"/>
    <col min="4103" max="4103" width="15.453125" style="11" customWidth="1"/>
    <col min="4104" max="4348" width="9.1796875" style="11" customWidth="1"/>
    <col min="4349" max="4349" width="5.1796875" style="11" customWidth="1"/>
    <col min="4350" max="4350" width="17.1796875" style="11" customWidth="1"/>
    <col min="4351" max="4351" width="4.453125" style="11" customWidth="1"/>
    <col min="4352" max="4352" width="13.453125" style="11"/>
    <col min="4353" max="4353" width="20" style="11" customWidth="1"/>
    <col min="4354" max="4356" width="13.453125" style="11" customWidth="1"/>
    <col min="4357" max="4357" width="13.54296875" style="11" customWidth="1"/>
    <col min="4358" max="4358" width="15.1796875" style="11" customWidth="1"/>
    <col min="4359" max="4359" width="15.453125" style="11" customWidth="1"/>
    <col min="4360" max="4604" width="9.1796875" style="11" customWidth="1"/>
    <col min="4605" max="4605" width="5.1796875" style="11" customWidth="1"/>
    <col min="4606" max="4606" width="17.1796875" style="11" customWidth="1"/>
    <col min="4607" max="4607" width="4.453125" style="11" customWidth="1"/>
    <col min="4608" max="4608" width="13.453125" style="11"/>
    <col min="4609" max="4609" width="20" style="11" customWidth="1"/>
    <col min="4610" max="4612" width="13.453125" style="11" customWidth="1"/>
    <col min="4613" max="4613" width="13.54296875" style="11" customWidth="1"/>
    <col min="4614" max="4614" width="15.1796875" style="11" customWidth="1"/>
    <col min="4615" max="4615" width="15.453125" style="11" customWidth="1"/>
    <col min="4616" max="4860" width="9.1796875" style="11" customWidth="1"/>
    <col min="4861" max="4861" width="5.1796875" style="11" customWidth="1"/>
    <col min="4862" max="4862" width="17.1796875" style="11" customWidth="1"/>
    <col min="4863" max="4863" width="4.453125" style="11" customWidth="1"/>
    <col min="4864" max="4864" width="13.453125" style="11"/>
    <col min="4865" max="4865" width="20" style="11" customWidth="1"/>
    <col min="4866" max="4868" width="13.453125" style="11" customWidth="1"/>
    <col min="4869" max="4869" width="13.54296875" style="11" customWidth="1"/>
    <col min="4870" max="4870" width="15.1796875" style="11" customWidth="1"/>
    <col min="4871" max="4871" width="15.453125" style="11" customWidth="1"/>
    <col min="4872" max="5116" width="9.1796875" style="11" customWidth="1"/>
    <col min="5117" max="5117" width="5.1796875" style="11" customWidth="1"/>
    <col min="5118" max="5118" width="17.1796875" style="11" customWidth="1"/>
    <col min="5119" max="5119" width="4.453125" style="11" customWidth="1"/>
    <col min="5120" max="5120" width="13.453125" style="11"/>
    <col min="5121" max="5121" width="20" style="11" customWidth="1"/>
    <col min="5122" max="5124" width="13.453125" style="11" customWidth="1"/>
    <col min="5125" max="5125" width="13.54296875" style="11" customWidth="1"/>
    <col min="5126" max="5126" width="15.1796875" style="11" customWidth="1"/>
    <col min="5127" max="5127" width="15.453125" style="11" customWidth="1"/>
    <col min="5128" max="5372" width="9.1796875" style="11" customWidth="1"/>
    <col min="5373" max="5373" width="5.1796875" style="11" customWidth="1"/>
    <col min="5374" max="5374" width="17.1796875" style="11" customWidth="1"/>
    <col min="5375" max="5375" width="4.453125" style="11" customWidth="1"/>
    <col min="5376" max="5376" width="13.453125" style="11"/>
    <col min="5377" max="5377" width="20" style="11" customWidth="1"/>
    <col min="5378" max="5380" width="13.453125" style="11" customWidth="1"/>
    <col min="5381" max="5381" width="13.54296875" style="11" customWidth="1"/>
    <col min="5382" max="5382" width="15.1796875" style="11" customWidth="1"/>
    <col min="5383" max="5383" width="15.453125" style="11" customWidth="1"/>
    <col min="5384" max="5628" width="9.1796875" style="11" customWidth="1"/>
    <col min="5629" max="5629" width="5.1796875" style="11" customWidth="1"/>
    <col min="5630" max="5630" width="17.1796875" style="11" customWidth="1"/>
    <col min="5631" max="5631" width="4.453125" style="11" customWidth="1"/>
    <col min="5632" max="5632" width="13.453125" style="11"/>
    <col min="5633" max="5633" width="20" style="11" customWidth="1"/>
    <col min="5634" max="5636" width="13.453125" style="11" customWidth="1"/>
    <col min="5637" max="5637" width="13.54296875" style="11" customWidth="1"/>
    <col min="5638" max="5638" width="15.1796875" style="11" customWidth="1"/>
    <col min="5639" max="5639" width="15.453125" style="11" customWidth="1"/>
    <col min="5640" max="5884" width="9.1796875" style="11" customWidth="1"/>
    <col min="5885" max="5885" width="5.1796875" style="11" customWidth="1"/>
    <col min="5886" max="5886" width="17.1796875" style="11" customWidth="1"/>
    <col min="5887" max="5887" width="4.453125" style="11" customWidth="1"/>
    <col min="5888" max="5888" width="13.453125" style="11"/>
    <col min="5889" max="5889" width="20" style="11" customWidth="1"/>
    <col min="5890" max="5892" width="13.453125" style="11" customWidth="1"/>
    <col min="5893" max="5893" width="13.54296875" style="11" customWidth="1"/>
    <col min="5894" max="5894" width="15.1796875" style="11" customWidth="1"/>
    <col min="5895" max="5895" width="15.453125" style="11" customWidth="1"/>
    <col min="5896" max="6140" width="9.1796875" style="11" customWidth="1"/>
    <col min="6141" max="6141" width="5.1796875" style="11" customWidth="1"/>
    <col min="6142" max="6142" width="17.1796875" style="11" customWidth="1"/>
    <col min="6143" max="6143" width="4.453125" style="11" customWidth="1"/>
    <col min="6144" max="6144" width="13.453125" style="11"/>
    <col min="6145" max="6145" width="20" style="11" customWidth="1"/>
    <col min="6146" max="6148" width="13.453125" style="11" customWidth="1"/>
    <col min="6149" max="6149" width="13.54296875" style="11" customWidth="1"/>
    <col min="6150" max="6150" width="15.1796875" style="11" customWidth="1"/>
    <col min="6151" max="6151" width="15.453125" style="11" customWidth="1"/>
    <col min="6152" max="6396" width="9.1796875" style="11" customWidth="1"/>
    <col min="6397" max="6397" width="5.1796875" style="11" customWidth="1"/>
    <col min="6398" max="6398" width="17.1796875" style="11" customWidth="1"/>
    <col min="6399" max="6399" width="4.453125" style="11" customWidth="1"/>
    <col min="6400" max="6400" width="13.453125" style="11"/>
    <col min="6401" max="6401" width="20" style="11" customWidth="1"/>
    <col min="6402" max="6404" width="13.453125" style="11" customWidth="1"/>
    <col min="6405" max="6405" width="13.54296875" style="11" customWidth="1"/>
    <col min="6406" max="6406" width="15.1796875" style="11" customWidth="1"/>
    <col min="6407" max="6407" width="15.453125" style="11" customWidth="1"/>
    <col min="6408" max="6652" width="9.1796875" style="11" customWidth="1"/>
    <col min="6653" max="6653" width="5.1796875" style="11" customWidth="1"/>
    <col min="6654" max="6654" width="17.1796875" style="11" customWidth="1"/>
    <col min="6655" max="6655" width="4.453125" style="11" customWidth="1"/>
    <col min="6656" max="6656" width="13.453125" style="11"/>
    <col min="6657" max="6657" width="20" style="11" customWidth="1"/>
    <col min="6658" max="6660" width="13.453125" style="11" customWidth="1"/>
    <col min="6661" max="6661" width="13.54296875" style="11" customWidth="1"/>
    <col min="6662" max="6662" width="15.1796875" style="11" customWidth="1"/>
    <col min="6663" max="6663" width="15.453125" style="11" customWidth="1"/>
    <col min="6664" max="6908" width="9.1796875" style="11" customWidth="1"/>
    <col min="6909" max="6909" width="5.1796875" style="11" customWidth="1"/>
    <col min="6910" max="6910" width="17.1796875" style="11" customWidth="1"/>
    <col min="6911" max="6911" width="4.453125" style="11" customWidth="1"/>
    <col min="6912" max="6912" width="13.453125" style="11"/>
    <col min="6913" max="6913" width="20" style="11" customWidth="1"/>
    <col min="6914" max="6916" width="13.453125" style="11" customWidth="1"/>
    <col min="6917" max="6917" width="13.54296875" style="11" customWidth="1"/>
    <col min="6918" max="6918" width="15.1796875" style="11" customWidth="1"/>
    <col min="6919" max="6919" width="15.453125" style="11" customWidth="1"/>
    <col min="6920" max="7164" width="9.1796875" style="11" customWidth="1"/>
    <col min="7165" max="7165" width="5.1796875" style="11" customWidth="1"/>
    <col min="7166" max="7166" width="17.1796875" style="11" customWidth="1"/>
    <col min="7167" max="7167" width="4.453125" style="11" customWidth="1"/>
    <col min="7168" max="7168" width="13.453125" style="11"/>
    <col min="7169" max="7169" width="20" style="11" customWidth="1"/>
    <col min="7170" max="7172" width="13.453125" style="11" customWidth="1"/>
    <col min="7173" max="7173" width="13.54296875" style="11" customWidth="1"/>
    <col min="7174" max="7174" width="15.1796875" style="11" customWidth="1"/>
    <col min="7175" max="7175" width="15.453125" style="11" customWidth="1"/>
    <col min="7176" max="7420" width="9.1796875" style="11" customWidth="1"/>
    <col min="7421" max="7421" width="5.1796875" style="11" customWidth="1"/>
    <col min="7422" max="7422" width="17.1796875" style="11" customWidth="1"/>
    <col min="7423" max="7423" width="4.453125" style="11" customWidth="1"/>
    <col min="7424" max="7424" width="13.453125" style="11"/>
    <col min="7425" max="7425" width="20" style="11" customWidth="1"/>
    <col min="7426" max="7428" width="13.453125" style="11" customWidth="1"/>
    <col min="7429" max="7429" width="13.54296875" style="11" customWidth="1"/>
    <col min="7430" max="7430" width="15.1796875" style="11" customWidth="1"/>
    <col min="7431" max="7431" width="15.453125" style="11" customWidth="1"/>
    <col min="7432" max="7676" width="9.1796875" style="11" customWidth="1"/>
    <col min="7677" max="7677" width="5.1796875" style="11" customWidth="1"/>
    <col min="7678" max="7678" width="17.1796875" style="11" customWidth="1"/>
    <col min="7679" max="7679" width="4.453125" style="11" customWidth="1"/>
    <col min="7680" max="7680" width="13.453125" style="11"/>
    <col min="7681" max="7681" width="20" style="11" customWidth="1"/>
    <col min="7682" max="7684" width="13.453125" style="11" customWidth="1"/>
    <col min="7685" max="7685" width="13.54296875" style="11" customWidth="1"/>
    <col min="7686" max="7686" width="15.1796875" style="11" customWidth="1"/>
    <col min="7687" max="7687" width="15.453125" style="11" customWidth="1"/>
    <col min="7688" max="7932" width="9.1796875" style="11" customWidth="1"/>
    <col min="7933" max="7933" width="5.1796875" style="11" customWidth="1"/>
    <col min="7934" max="7934" width="17.1796875" style="11" customWidth="1"/>
    <col min="7935" max="7935" width="4.453125" style="11" customWidth="1"/>
    <col min="7936" max="7936" width="13.453125" style="11"/>
    <col min="7937" max="7937" width="20" style="11" customWidth="1"/>
    <col min="7938" max="7940" width="13.453125" style="11" customWidth="1"/>
    <col min="7941" max="7941" width="13.54296875" style="11" customWidth="1"/>
    <col min="7942" max="7942" width="15.1796875" style="11" customWidth="1"/>
    <col min="7943" max="7943" width="15.453125" style="11" customWidth="1"/>
    <col min="7944" max="8188" width="9.1796875" style="11" customWidth="1"/>
    <col min="8189" max="8189" width="5.1796875" style="11" customWidth="1"/>
    <col min="8190" max="8190" width="17.1796875" style="11" customWidth="1"/>
    <col min="8191" max="8191" width="4.453125" style="11" customWidth="1"/>
    <col min="8192" max="8192" width="13.453125" style="11"/>
    <col min="8193" max="8193" width="20" style="11" customWidth="1"/>
    <col min="8194" max="8196" width="13.453125" style="11" customWidth="1"/>
    <col min="8197" max="8197" width="13.54296875" style="11" customWidth="1"/>
    <col min="8198" max="8198" width="15.1796875" style="11" customWidth="1"/>
    <col min="8199" max="8199" width="15.453125" style="11" customWidth="1"/>
    <col min="8200" max="8444" width="9.1796875" style="11" customWidth="1"/>
    <col min="8445" max="8445" width="5.1796875" style="11" customWidth="1"/>
    <col min="8446" max="8446" width="17.1796875" style="11" customWidth="1"/>
    <col min="8447" max="8447" width="4.453125" style="11" customWidth="1"/>
    <col min="8448" max="8448" width="13.453125" style="11"/>
    <col min="8449" max="8449" width="20" style="11" customWidth="1"/>
    <col min="8450" max="8452" width="13.453125" style="11" customWidth="1"/>
    <col min="8453" max="8453" width="13.54296875" style="11" customWidth="1"/>
    <col min="8454" max="8454" width="15.1796875" style="11" customWidth="1"/>
    <col min="8455" max="8455" width="15.453125" style="11" customWidth="1"/>
    <col min="8456" max="8700" width="9.1796875" style="11" customWidth="1"/>
    <col min="8701" max="8701" width="5.1796875" style="11" customWidth="1"/>
    <col min="8702" max="8702" width="17.1796875" style="11" customWidth="1"/>
    <col min="8703" max="8703" width="4.453125" style="11" customWidth="1"/>
    <col min="8704" max="8704" width="13.453125" style="11"/>
    <col min="8705" max="8705" width="20" style="11" customWidth="1"/>
    <col min="8706" max="8708" width="13.453125" style="11" customWidth="1"/>
    <col min="8709" max="8709" width="13.54296875" style="11" customWidth="1"/>
    <col min="8710" max="8710" width="15.1796875" style="11" customWidth="1"/>
    <col min="8711" max="8711" width="15.453125" style="11" customWidth="1"/>
    <col min="8712" max="8956" width="9.1796875" style="11" customWidth="1"/>
    <col min="8957" max="8957" width="5.1796875" style="11" customWidth="1"/>
    <col min="8958" max="8958" width="17.1796875" style="11" customWidth="1"/>
    <col min="8959" max="8959" width="4.453125" style="11" customWidth="1"/>
    <col min="8960" max="8960" width="13.453125" style="11"/>
    <col min="8961" max="8961" width="20" style="11" customWidth="1"/>
    <col min="8962" max="8964" width="13.453125" style="11" customWidth="1"/>
    <col min="8965" max="8965" width="13.54296875" style="11" customWidth="1"/>
    <col min="8966" max="8966" width="15.1796875" style="11" customWidth="1"/>
    <col min="8967" max="8967" width="15.453125" style="11" customWidth="1"/>
    <col min="8968" max="9212" width="9.1796875" style="11" customWidth="1"/>
    <col min="9213" max="9213" width="5.1796875" style="11" customWidth="1"/>
    <col min="9214" max="9214" width="17.1796875" style="11" customWidth="1"/>
    <col min="9215" max="9215" width="4.453125" style="11" customWidth="1"/>
    <col min="9216" max="9216" width="13.453125" style="11"/>
    <col min="9217" max="9217" width="20" style="11" customWidth="1"/>
    <col min="9218" max="9220" width="13.453125" style="11" customWidth="1"/>
    <col min="9221" max="9221" width="13.54296875" style="11" customWidth="1"/>
    <col min="9222" max="9222" width="15.1796875" style="11" customWidth="1"/>
    <col min="9223" max="9223" width="15.453125" style="11" customWidth="1"/>
    <col min="9224" max="9468" width="9.1796875" style="11" customWidth="1"/>
    <col min="9469" max="9469" width="5.1796875" style="11" customWidth="1"/>
    <col min="9470" max="9470" width="17.1796875" style="11" customWidth="1"/>
    <col min="9471" max="9471" width="4.453125" style="11" customWidth="1"/>
    <col min="9472" max="9472" width="13.453125" style="11"/>
    <col min="9473" max="9473" width="20" style="11" customWidth="1"/>
    <col min="9474" max="9476" width="13.453125" style="11" customWidth="1"/>
    <col min="9477" max="9477" width="13.54296875" style="11" customWidth="1"/>
    <col min="9478" max="9478" width="15.1796875" style="11" customWidth="1"/>
    <col min="9479" max="9479" width="15.453125" style="11" customWidth="1"/>
    <col min="9480" max="9724" width="9.1796875" style="11" customWidth="1"/>
    <col min="9725" max="9725" width="5.1796875" style="11" customWidth="1"/>
    <col min="9726" max="9726" width="17.1796875" style="11" customWidth="1"/>
    <col min="9727" max="9727" width="4.453125" style="11" customWidth="1"/>
    <col min="9728" max="9728" width="13.453125" style="11"/>
    <col min="9729" max="9729" width="20" style="11" customWidth="1"/>
    <col min="9730" max="9732" width="13.453125" style="11" customWidth="1"/>
    <col min="9733" max="9733" width="13.54296875" style="11" customWidth="1"/>
    <col min="9734" max="9734" width="15.1796875" style="11" customWidth="1"/>
    <col min="9735" max="9735" width="15.453125" style="11" customWidth="1"/>
    <col min="9736" max="9980" width="9.1796875" style="11" customWidth="1"/>
    <col min="9981" max="9981" width="5.1796875" style="11" customWidth="1"/>
    <col min="9982" max="9982" width="17.1796875" style="11" customWidth="1"/>
    <col min="9983" max="9983" width="4.453125" style="11" customWidth="1"/>
    <col min="9984" max="9984" width="13.453125" style="11"/>
    <col min="9985" max="9985" width="20" style="11" customWidth="1"/>
    <col min="9986" max="9988" width="13.453125" style="11" customWidth="1"/>
    <col min="9989" max="9989" width="13.54296875" style="11" customWidth="1"/>
    <col min="9990" max="9990" width="15.1796875" style="11" customWidth="1"/>
    <col min="9991" max="9991" width="15.453125" style="11" customWidth="1"/>
    <col min="9992" max="10236" width="9.1796875" style="11" customWidth="1"/>
    <col min="10237" max="10237" width="5.1796875" style="11" customWidth="1"/>
    <col min="10238" max="10238" width="17.1796875" style="11" customWidth="1"/>
    <col min="10239" max="10239" width="4.453125" style="11" customWidth="1"/>
    <col min="10240" max="10240" width="13.453125" style="11"/>
    <col min="10241" max="10241" width="20" style="11" customWidth="1"/>
    <col min="10242" max="10244" width="13.453125" style="11" customWidth="1"/>
    <col min="10245" max="10245" width="13.54296875" style="11" customWidth="1"/>
    <col min="10246" max="10246" width="15.1796875" style="11" customWidth="1"/>
    <col min="10247" max="10247" width="15.453125" style="11" customWidth="1"/>
    <col min="10248" max="10492" width="9.1796875" style="11" customWidth="1"/>
    <col min="10493" max="10493" width="5.1796875" style="11" customWidth="1"/>
    <col min="10494" max="10494" width="17.1796875" style="11" customWidth="1"/>
    <col min="10495" max="10495" width="4.453125" style="11" customWidth="1"/>
    <col min="10496" max="10496" width="13.453125" style="11"/>
    <col min="10497" max="10497" width="20" style="11" customWidth="1"/>
    <col min="10498" max="10500" width="13.453125" style="11" customWidth="1"/>
    <col min="10501" max="10501" width="13.54296875" style="11" customWidth="1"/>
    <col min="10502" max="10502" width="15.1796875" style="11" customWidth="1"/>
    <col min="10503" max="10503" width="15.453125" style="11" customWidth="1"/>
    <col min="10504" max="10748" width="9.1796875" style="11" customWidth="1"/>
    <col min="10749" max="10749" width="5.1796875" style="11" customWidth="1"/>
    <col min="10750" max="10750" width="17.1796875" style="11" customWidth="1"/>
    <col min="10751" max="10751" width="4.453125" style="11" customWidth="1"/>
    <col min="10752" max="10752" width="13.453125" style="11"/>
    <col min="10753" max="10753" width="20" style="11" customWidth="1"/>
    <col min="10754" max="10756" width="13.453125" style="11" customWidth="1"/>
    <col min="10757" max="10757" width="13.54296875" style="11" customWidth="1"/>
    <col min="10758" max="10758" width="15.1796875" style="11" customWidth="1"/>
    <col min="10759" max="10759" width="15.453125" style="11" customWidth="1"/>
    <col min="10760" max="11004" width="9.1796875" style="11" customWidth="1"/>
    <col min="11005" max="11005" width="5.1796875" style="11" customWidth="1"/>
    <col min="11006" max="11006" width="17.1796875" style="11" customWidth="1"/>
    <col min="11007" max="11007" width="4.453125" style="11" customWidth="1"/>
    <col min="11008" max="11008" width="13.453125" style="11"/>
    <col min="11009" max="11009" width="20" style="11" customWidth="1"/>
    <col min="11010" max="11012" width="13.453125" style="11" customWidth="1"/>
    <col min="11013" max="11013" width="13.54296875" style="11" customWidth="1"/>
    <col min="11014" max="11014" width="15.1796875" style="11" customWidth="1"/>
    <col min="11015" max="11015" width="15.453125" style="11" customWidth="1"/>
    <col min="11016" max="11260" width="9.1796875" style="11" customWidth="1"/>
    <col min="11261" max="11261" width="5.1796875" style="11" customWidth="1"/>
    <col min="11262" max="11262" width="17.1796875" style="11" customWidth="1"/>
    <col min="11263" max="11263" width="4.453125" style="11" customWidth="1"/>
    <col min="11264" max="11264" width="13.453125" style="11"/>
    <col min="11265" max="11265" width="20" style="11" customWidth="1"/>
    <col min="11266" max="11268" width="13.453125" style="11" customWidth="1"/>
    <col min="11269" max="11269" width="13.54296875" style="11" customWidth="1"/>
    <col min="11270" max="11270" width="15.1796875" style="11" customWidth="1"/>
    <col min="11271" max="11271" width="15.453125" style="11" customWidth="1"/>
    <col min="11272" max="11516" width="9.1796875" style="11" customWidth="1"/>
    <col min="11517" max="11517" width="5.1796875" style="11" customWidth="1"/>
    <col min="11518" max="11518" width="17.1796875" style="11" customWidth="1"/>
    <col min="11519" max="11519" width="4.453125" style="11" customWidth="1"/>
    <col min="11520" max="11520" width="13.453125" style="11"/>
    <col min="11521" max="11521" width="20" style="11" customWidth="1"/>
    <col min="11522" max="11524" width="13.453125" style="11" customWidth="1"/>
    <col min="11525" max="11525" width="13.54296875" style="11" customWidth="1"/>
    <col min="11526" max="11526" width="15.1796875" style="11" customWidth="1"/>
    <col min="11527" max="11527" width="15.453125" style="11" customWidth="1"/>
    <col min="11528" max="11772" width="9.1796875" style="11" customWidth="1"/>
    <col min="11773" max="11773" width="5.1796875" style="11" customWidth="1"/>
    <col min="11774" max="11774" width="17.1796875" style="11" customWidth="1"/>
    <col min="11775" max="11775" width="4.453125" style="11" customWidth="1"/>
    <col min="11776" max="11776" width="13.453125" style="11"/>
    <col min="11777" max="11777" width="20" style="11" customWidth="1"/>
    <col min="11778" max="11780" width="13.453125" style="11" customWidth="1"/>
    <col min="11781" max="11781" width="13.54296875" style="11" customWidth="1"/>
    <col min="11782" max="11782" width="15.1796875" style="11" customWidth="1"/>
    <col min="11783" max="11783" width="15.453125" style="11" customWidth="1"/>
    <col min="11784" max="12028" width="9.1796875" style="11" customWidth="1"/>
    <col min="12029" max="12029" width="5.1796875" style="11" customWidth="1"/>
    <col min="12030" max="12030" width="17.1796875" style="11" customWidth="1"/>
    <col min="12031" max="12031" width="4.453125" style="11" customWidth="1"/>
    <col min="12032" max="12032" width="13.453125" style="11"/>
    <col min="12033" max="12033" width="20" style="11" customWidth="1"/>
    <col min="12034" max="12036" width="13.453125" style="11" customWidth="1"/>
    <col min="12037" max="12037" width="13.54296875" style="11" customWidth="1"/>
    <col min="12038" max="12038" width="15.1796875" style="11" customWidth="1"/>
    <col min="12039" max="12039" width="15.453125" style="11" customWidth="1"/>
    <col min="12040" max="12284" width="9.1796875" style="11" customWidth="1"/>
    <col min="12285" max="12285" width="5.1796875" style="11" customWidth="1"/>
    <col min="12286" max="12286" width="17.1796875" style="11" customWidth="1"/>
    <col min="12287" max="12287" width="4.453125" style="11" customWidth="1"/>
    <col min="12288" max="12288" width="13.453125" style="11"/>
    <col min="12289" max="12289" width="20" style="11" customWidth="1"/>
    <col min="12290" max="12292" width="13.453125" style="11" customWidth="1"/>
    <col min="12293" max="12293" width="13.54296875" style="11" customWidth="1"/>
    <col min="12294" max="12294" width="15.1796875" style="11" customWidth="1"/>
    <col min="12295" max="12295" width="15.453125" style="11" customWidth="1"/>
    <col min="12296" max="12540" width="9.1796875" style="11" customWidth="1"/>
    <col min="12541" max="12541" width="5.1796875" style="11" customWidth="1"/>
    <col min="12542" max="12542" width="17.1796875" style="11" customWidth="1"/>
    <col min="12543" max="12543" width="4.453125" style="11" customWidth="1"/>
    <col min="12544" max="12544" width="13.453125" style="11"/>
    <col min="12545" max="12545" width="20" style="11" customWidth="1"/>
    <col min="12546" max="12548" width="13.453125" style="11" customWidth="1"/>
    <col min="12549" max="12549" width="13.54296875" style="11" customWidth="1"/>
    <col min="12550" max="12550" width="15.1796875" style="11" customWidth="1"/>
    <col min="12551" max="12551" width="15.453125" style="11" customWidth="1"/>
    <col min="12552" max="12796" width="9.1796875" style="11" customWidth="1"/>
    <col min="12797" max="12797" width="5.1796875" style="11" customWidth="1"/>
    <col min="12798" max="12798" width="17.1796875" style="11" customWidth="1"/>
    <col min="12799" max="12799" width="4.453125" style="11" customWidth="1"/>
    <col min="12800" max="12800" width="13.453125" style="11"/>
    <col min="12801" max="12801" width="20" style="11" customWidth="1"/>
    <col min="12802" max="12804" width="13.453125" style="11" customWidth="1"/>
    <col min="12805" max="12805" width="13.54296875" style="11" customWidth="1"/>
    <col min="12806" max="12806" width="15.1796875" style="11" customWidth="1"/>
    <col min="12807" max="12807" width="15.453125" style="11" customWidth="1"/>
    <col min="12808" max="13052" width="9.1796875" style="11" customWidth="1"/>
    <col min="13053" max="13053" width="5.1796875" style="11" customWidth="1"/>
    <col min="13054" max="13054" width="17.1796875" style="11" customWidth="1"/>
    <col min="13055" max="13055" width="4.453125" style="11" customWidth="1"/>
    <col min="13056" max="13056" width="13.453125" style="11"/>
    <col min="13057" max="13057" width="20" style="11" customWidth="1"/>
    <col min="13058" max="13060" width="13.453125" style="11" customWidth="1"/>
    <col min="13061" max="13061" width="13.54296875" style="11" customWidth="1"/>
    <col min="13062" max="13062" width="15.1796875" style="11" customWidth="1"/>
    <col min="13063" max="13063" width="15.453125" style="11" customWidth="1"/>
    <col min="13064" max="13308" width="9.1796875" style="11" customWidth="1"/>
    <col min="13309" max="13309" width="5.1796875" style="11" customWidth="1"/>
    <col min="13310" max="13310" width="17.1796875" style="11" customWidth="1"/>
    <col min="13311" max="13311" width="4.453125" style="11" customWidth="1"/>
    <col min="13312" max="13312" width="13.453125" style="11"/>
    <col min="13313" max="13313" width="20" style="11" customWidth="1"/>
    <col min="13314" max="13316" width="13.453125" style="11" customWidth="1"/>
    <col min="13317" max="13317" width="13.54296875" style="11" customWidth="1"/>
    <col min="13318" max="13318" width="15.1796875" style="11" customWidth="1"/>
    <col min="13319" max="13319" width="15.453125" style="11" customWidth="1"/>
    <col min="13320" max="13564" width="9.1796875" style="11" customWidth="1"/>
    <col min="13565" max="13565" width="5.1796875" style="11" customWidth="1"/>
    <col min="13566" max="13566" width="17.1796875" style="11" customWidth="1"/>
    <col min="13567" max="13567" width="4.453125" style="11" customWidth="1"/>
    <col min="13568" max="13568" width="13.453125" style="11"/>
    <col min="13569" max="13569" width="20" style="11" customWidth="1"/>
    <col min="13570" max="13572" width="13.453125" style="11" customWidth="1"/>
    <col min="13573" max="13573" width="13.54296875" style="11" customWidth="1"/>
    <col min="13574" max="13574" width="15.1796875" style="11" customWidth="1"/>
    <col min="13575" max="13575" width="15.453125" style="11" customWidth="1"/>
    <col min="13576" max="13820" width="9.1796875" style="11" customWidth="1"/>
    <col min="13821" max="13821" width="5.1796875" style="11" customWidth="1"/>
    <col min="13822" max="13822" width="17.1796875" style="11" customWidth="1"/>
    <col min="13823" max="13823" width="4.453125" style="11" customWidth="1"/>
    <col min="13824" max="13824" width="13.453125" style="11"/>
    <col min="13825" max="13825" width="20" style="11" customWidth="1"/>
    <col min="13826" max="13828" width="13.453125" style="11" customWidth="1"/>
    <col min="13829" max="13829" width="13.54296875" style="11" customWidth="1"/>
    <col min="13830" max="13830" width="15.1796875" style="11" customWidth="1"/>
    <col min="13831" max="13831" width="15.453125" style="11" customWidth="1"/>
    <col min="13832" max="14076" width="9.1796875" style="11" customWidth="1"/>
    <col min="14077" max="14077" width="5.1796875" style="11" customWidth="1"/>
    <col min="14078" max="14078" width="17.1796875" style="11" customWidth="1"/>
    <col min="14079" max="14079" width="4.453125" style="11" customWidth="1"/>
    <col min="14080" max="14080" width="13.453125" style="11"/>
    <col min="14081" max="14081" width="20" style="11" customWidth="1"/>
    <col min="14082" max="14084" width="13.453125" style="11" customWidth="1"/>
    <col min="14085" max="14085" width="13.54296875" style="11" customWidth="1"/>
    <col min="14086" max="14086" width="15.1796875" style="11" customWidth="1"/>
    <col min="14087" max="14087" width="15.453125" style="11" customWidth="1"/>
    <col min="14088" max="14332" width="9.1796875" style="11" customWidth="1"/>
    <col min="14333" max="14333" width="5.1796875" style="11" customWidth="1"/>
    <col min="14334" max="14334" width="17.1796875" style="11" customWidth="1"/>
    <col min="14335" max="14335" width="4.453125" style="11" customWidth="1"/>
    <col min="14336" max="14336" width="13.453125" style="11"/>
    <col min="14337" max="14337" width="20" style="11" customWidth="1"/>
    <col min="14338" max="14340" width="13.453125" style="11" customWidth="1"/>
    <col min="14341" max="14341" width="13.54296875" style="11" customWidth="1"/>
    <col min="14342" max="14342" width="15.1796875" style="11" customWidth="1"/>
    <col min="14343" max="14343" width="15.453125" style="11" customWidth="1"/>
    <col min="14344" max="14588" width="9.1796875" style="11" customWidth="1"/>
    <col min="14589" max="14589" width="5.1796875" style="11" customWidth="1"/>
    <col min="14590" max="14590" width="17.1796875" style="11" customWidth="1"/>
    <col min="14591" max="14591" width="4.453125" style="11" customWidth="1"/>
    <col min="14592" max="14592" width="13.453125" style="11"/>
    <col min="14593" max="14593" width="20" style="11" customWidth="1"/>
    <col min="14594" max="14596" width="13.453125" style="11" customWidth="1"/>
    <col min="14597" max="14597" width="13.54296875" style="11" customWidth="1"/>
    <col min="14598" max="14598" width="15.1796875" style="11" customWidth="1"/>
    <col min="14599" max="14599" width="15.453125" style="11" customWidth="1"/>
    <col min="14600" max="14844" width="9.1796875" style="11" customWidth="1"/>
    <col min="14845" max="14845" width="5.1796875" style="11" customWidth="1"/>
    <col min="14846" max="14846" width="17.1796875" style="11" customWidth="1"/>
    <col min="14847" max="14847" width="4.453125" style="11" customWidth="1"/>
    <col min="14848" max="14848" width="13.453125" style="11"/>
    <col min="14849" max="14849" width="20" style="11" customWidth="1"/>
    <col min="14850" max="14852" width="13.453125" style="11" customWidth="1"/>
    <col min="14853" max="14853" width="13.54296875" style="11" customWidth="1"/>
    <col min="14854" max="14854" width="15.1796875" style="11" customWidth="1"/>
    <col min="14855" max="14855" width="15.453125" style="11" customWidth="1"/>
    <col min="14856" max="15100" width="9.1796875" style="11" customWidth="1"/>
    <col min="15101" max="15101" width="5.1796875" style="11" customWidth="1"/>
    <col min="15102" max="15102" width="17.1796875" style="11" customWidth="1"/>
    <col min="15103" max="15103" width="4.453125" style="11" customWidth="1"/>
    <col min="15104" max="15104" width="13.453125" style="11"/>
    <col min="15105" max="15105" width="20" style="11" customWidth="1"/>
    <col min="15106" max="15108" width="13.453125" style="11" customWidth="1"/>
    <col min="15109" max="15109" width="13.54296875" style="11" customWidth="1"/>
    <col min="15110" max="15110" width="15.1796875" style="11" customWidth="1"/>
    <col min="15111" max="15111" width="15.453125" style="11" customWidth="1"/>
    <col min="15112" max="15356" width="9.1796875" style="11" customWidth="1"/>
    <col min="15357" max="15357" width="5.1796875" style="11" customWidth="1"/>
    <col min="15358" max="15358" width="17.1796875" style="11" customWidth="1"/>
    <col min="15359" max="15359" width="4.453125" style="11" customWidth="1"/>
    <col min="15360" max="15360" width="13.453125" style="11"/>
    <col min="15361" max="15361" width="20" style="11" customWidth="1"/>
    <col min="15362" max="15364" width="13.453125" style="11" customWidth="1"/>
    <col min="15365" max="15365" width="13.54296875" style="11" customWidth="1"/>
    <col min="15366" max="15366" width="15.1796875" style="11" customWidth="1"/>
    <col min="15367" max="15367" width="15.453125" style="11" customWidth="1"/>
    <col min="15368" max="15612" width="9.1796875" style="11" customWidth="1"/>
    <col min="15613" max="15613" width="5.1796875" style="11" customWidth="1"/>
    <col min="15614" max="15614" width="17.1796875" style="11" customWidth="1"/>
    <col min="15615" max="15615" width="4.453125" style="11" customWidth="1"/>
    <col min="15616" max="15616" width="13.453125" style="11"/>
    <col min="15617" max="15617" width="20" style="11" customWidth="1"/>
    <col min="15618" max="15620" width="13.453125" style="11" customWidth="1"/>
    <col min="15621" max="15621" width="13.54296875" style="11" customWidth="1"/>
    <col min="15622" max="15622" width="15.1796875" style="11" customWidth="1"/>
    <col min="15623" max="15623" width="15.453125" style="11" customWidth="1"/>
    <col min="15624" max="15868" width="9.1796875" style="11" customWidth="1"/>
    <col min="15869" max="15869" width="5.1796875" style="11" customWidth="1"/>
    <col min="15870" max="15870" width="17.1796875" style="11" customWidth="1"/>
    <col min="15871" max="15871" width="4.453125" style="11" customWidth="1"/>
    <col min="15872" max="15872" width="13.453125" style="11"/>
    <col min="15873" max="15873" width="20" style="11" customWidth="1"/>
    <col min="15874" max="15876" width="13.453125" style="11" customWidth="1"/>
    <col min="15877" max="15877" width="13.54296875" style="11" customWidth="1"/>
    <col min="15878" max="15878" width="15.1796875" style="11" customWidth="1"/>
    <col min="15879" max="15879" width="15.453125" style="11" customWidth="1"/>
    <col min="15880" max="16124" width="9.1796875" style="11" customWidth="1"/>
    <col min="16125" max="16125" width="5.1796875" style="11" customWidth="1"/>
    <col min="16126" max="16126" width="17.1796875" style="11" customWidth="1"/>
    <col min="16127" max="16127" width="4.453125" style="11" customWidth="1"/>
    <col min="16128" max="16128" width="13.453125" style="11"/>
    <col min="16129" max="16129" width="20" style="11" customWidth="1"/>
    <col min="16130" max="16132" width="13.453125" style="11" customWidth="1"/>
    <col min="16133" max="16133" width="13.54296875" style="11" customWidth="1"/>
    <col min="16134" max="16134" width="15.1796875" style="11" customWidth="1"/>
    <col min="16135" max="16135" width="15.453125" style="11" customWidth="1"/>
    <col min="16136" max="16380" width="9.1796875" style="11" customWidth="1"/>
    <col min="16381" max="16381" width="5.1796875" style="11" customWidth="1"/>
    <col min="16382" max="16382" width="17.1796875" style="11" customWidth="1"/>
    <col min="16383" max="16383" width="4.453125" style="11" customWidth="1"/>
    <col min="16384" max="16384" width="13.453125" style="11"/>
  </cols>
  <sheetData>
    <row r="1" spans="1:10" ht="15.5" x14ac:dyDescent="0.35">
      <c r="A1" s="1" t="s">
        <v>12</v>
      </c>
    </row>
    <row r="2" spans="1:10" ht="15.5" x14ac:dyDescent="0.35">
      <c r="A2" s="13" t="str">
        <f>'[1]01-Categorized Balances'!A2</f>
        <v>PR Balances by Level of Commitment</v>
      </c>
    </row>
    <row r="4" spans="1:10" ht="15.5" x14ac:dyDescent="0.35">
      <c r="A4" s="3" t="s">
        <v>23</v>
      </c>
      <c r="B4" s="3" t="s">
        <v>49</v>
      </c>
    </row>
    <row r="5" spans="1:10" ht="15.5" x14ac:dyDescent="0.35">
      <c r="A5" s="3" t="s">
        <v>25</v>
      </c>
      <c r="B5" s="47" t="s">
        <v>69</v>
      </c>
    </row>
    <row r="6" spans="1:10" s="17" customFormat="1" ht="29" x14ac:dyDescent="0.3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14" t="s">
        <v>20</v>
      </c>
      <c r="H6" s="103" t="s">
        <v>107</v>
      </c>
      <c r="I6" s="164" t="s">
        <v>102</v>
      </c>
      <c r="J6" s="164"/>
    </row>
    <row r="7" spans="1:10" ht="14.5" x14ac:dyDescent="0.35">
      <c r="A7" s="55" t="s">
        <v>110</v>
      </c>
      <c r="B7" s="43">
        <f>B14+B21+B28+B35+B42</f>
        <v>0</v>
      </c>
      <c r="C7" s="150">
        <f t="shared" ref="C7:F7" si="0">C14+C21+C28+C35+C42</f>
        <v>3990000</v>
      </c>
      <c r="D7" s="150">
        <f t="shared" si="0"/>
        <v>66323</v>
      </c>
      <c r="E7" s="150">
        <f t="shared" si="0"/>
        <v>0</v>
      </c>
      <c r="F7" s="150">
        <f t="shared" si="0"/>
        <v>0</v>
      </c>
      <c r="G7" s="19">
        <f>SUM(B7:F7)</f>
        <v>4056323</v>
      </c>
      <c r="H7" s="104">
        <v>4290000</v>
      </c>
      <c r="I7" s="108">
        <f>(G7-H7)/G7</f>
        <v>-5.7608084957731426E-2</v>
      </c>
      <c r="J7" s="109">
        <f>G7-H7</f>
        <v>-233677</v>
      </c>
    </row>
    <row r="8" spans="1:10" ht="14.5" x14ac:dyDescent="0.35">
      <c r="A8" s="55" t="s">
        <v>111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4.5" x14ac:dyDescent="0.35">
      <c r="A9" s="55" t="s">
        <v>112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29" x14ac:dyDescent="0.35">
      <c r="A10" s="98" t="s">
        <v>114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4.5" x14ac:dyDescent="0.35">
      <c r="A11" s="142"/>
      <c r="B11" s="22"/>
      <c r="C11" s="22"/>
      <c r="D11" s="22"/>
      <c r="E11" s="22"/>
      <c r="F11" s="22"/>
      <c r="G11" s="23"/>
    </row>
    <row r="12" spans="1:10" ht="14.5" x14ac:dyDescent="0.35">
      <c r="A12" s="142"/>
      <c r="B12" s="24"/>
      <c r="C12" s="24"/>
      <c r="D12" s="24"/>
      <c r="E12" s="24"/>
      <c r="F12" s="24"/>
      <c r="G12" s="25"/>
    </row>
    <row r="13" spans="1:10" ht="43.5" x14ac:dyDescent="0.3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14" t="s">
        <v>20</v>
      </c>
    </row>
    <row r="14" spans="1:10" ht="14.5" x14ac:dyDescent="0.35">
      <c r="A14" s="139" t="s">
        <v>110</v>
      </c>
      <c r="B14" s="19">
        <f>0-B21</f>
        <v>0</v>
      </c>
      <c r="C14" s="140">
        <f>3990000-C21</f>
        <v>3756169</v>
      </c>
      <c r="D14" s="140">
        <f>0-D21</f>
        <v>0</v>
      </c>
      <c r="E14" s="140">
        <f>0-E21</f>
        <v>0</v>
      </c>
      <c r="F14" s="140">
        <f>0-F21</f>
        <v>0</v>
      </c>
      <c r="G14" s="19">
        <f>SUM(B14:F14)</f>
        <v>3756169</v>
      </c>
    </row>
    <row r="15" spans="1:10" ht="14.5" x14ac:dyDescent="0.35">
      <c r="A15" s="139" t="s">
        <v>111</v>
      </c>
      <c r="B15" s="140">
        <v>0</v>
      </c>
      <c r="C15" s="140">
        <v>0</v>
      </c>
      <c r="D15" s="140">
        <v>0</v>
      </c>
      <c r="E15" s="140">
        <v>0</v>
      </c>
      <c r="F15" s="140">
        <v>0</v>
      </c>
      <c r="G15" s="19">
        <f>SUM(B15:F15)</f>
        <v>0</v>
      </c>
    </row>
    <row r="16" spans="1:10" ht="14.5" x14ac:dyDescent="0.35">
      <c r="A16" s="139" t="s">
        <v>112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9">
        <f>SUM(B16:F16)</f>
        <v>0</v>
      </c>
    </row>
    <row r="17" spans="1:9" ht="29" x14ac:dyDescent="0.35">
      <c r="A17" s="98" t="s">
        <v>114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9" ht="14.5" x14ac:dyDescent="0.35">
      <c r="A18" s="148"/>
      <c r="B18" s="24"/>
      <c r="C18" s="24"/>
      <c r="D18" s="24"/>
      <c r="E18" s="24"/>
      <c r="F18" s="24"/>
      <c r="G18" s="25"/>
    </row>
    <row r="19" spans="1:9" ht="14.5" x14ac:dyDescent="0.35">
      <c r="A19" s="148"/>
      <c r="B19" s="26"/>
      <c r="C19" s="26"/>
      <c r="D19" s="26"/>
      <c r="E19" s="26"/>
      <c r="F19" s="26"/>
      <c r="G19" s="27"/>
    </row>
    <row r="20" spans="1:9" ht="29" x14ac:dyDescent="0.35">
      <c r="A20" s="136" t="s">
        <v>85</v>
      </c>
      <c r="B20" s="36" t="s">
        <v>15</v>
      </c>
      <c r="C20" s="36" t="s">
        <v>16</v>
      </c>
      <c r="D20" s="36" t="s">
        <v>17</v>
      </c>
      <c r="E20" s="36" t="s">
        <v>18</v>
      </c>
      <c r="F20" s="36" t="s">
        <v>19</v>
      </c>
      <c r="G20" s="37" t="s">
        <v>20</v>
      </c>
      <c r="H20" s="97"/>
      <c r="I20" s="49"/>
    </row>
    <row r="21" spans="1:9" ht="14.5" x14ac:dyDescent="0.35">
      <c r="A21" s="139" t="s">
        <v>110</v>
      </c>
      <c r="B21" s="140">
        <v>0</v>
      </c>
      <c r="C21" s="140">
        <v>233831</v>
      </c>
      <c r="D21" s="140">
        <v>0</v>
      </c>
      <c r="E21" s="140">
        <v>0</v>
      </c>
      <c r="F21" s="140">
        <v>0</v>
      </c>
      <c r="G21" s="38">
        <f>SUM(B21:F21)</f>
        <v>233831</v>
      </c>
      <c r="H21" s="49"/>
      <c r="I21" s="49"/>
    </row>
    <row r="22" spans="1:9" ht="14.5" x14ac:dyDescent="0.35">
      <c r="A22" s="139" t="s">
        <v>111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38">
        <f>SUM(B22:F22)</f>
        <v>0</v>
      </c>
      <c r="H22" s="49"/>
      <c r="I22" s="49"/>
    </row>
    <row r="23" spans="1:9" ht="14.5" x14ac:dyDescent="0.35">
      <c r="A23" s="139" t="s">
        <v>112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38">
        <f>SUM(B23:F23)</f>
        <v>0</v>
      </c>
      <c r="H23" s="49"/>
      <c r="I23" s="49"/>
    </row>
    <row r="24" spans="1:9" ht="29" x14ac:dyDescent="0.35">
      <c r="A24" s="98" t="s">
        <v>114</v>
      </c>
      <c r="B24" s="99">
        <f>SUM(B23-B22)</f>
        <v>0</v>
      </c>
      <c r="C24" s="99">
        <f>SUM(C23-C22)</f>
        <v>0</v>
      </c>
      <c r="D24" s="99">
        <f>SUM(D23-D22)</f>
        <v>0</v>
      </c>
      <c r="E24" s="99">
        <f>SUM(E23-E22)</f>
        <v>0</v>
      </c>
      <c r="F24" s="99">
        <f>SUM(F23-F22)</f>
        <v>0</v>
      </c>
      <c r="G24" s="38">
        <f>SUM(B24:F24)</f>
        <v>0</v>
      </c>
      <c r="H24" s="49"/>
      <c r="I24" s="49"/>
    </row>
    <row r="25" spans="1:9" ht="14.5" x14ac:dyDescent="0.35">
      <c r="A25" s="142"/>
      <c r="B25" s="59"/>
      <c r="C25" s="59"/>
      <c r="D25" s="59"/>
      <c r="E25" s="59"/>
      <c r="F25" s="59"/>
      <c r="G25" s="60"/>
      <c r="H25" s="49"/>
      <c r="I25" s="49"/>
    </row>
    <row r="26" spans="1:9" ht="14.5" x14ac:dyDescent="0.35">
      <c r="A26" s="142"/>
      <c r="B26" s="26"/>
      <c r="C26" s="26"/>
      <c r="D26" s="26"/>
      <c r="E26" s="26"/>
      <c r="F26" s="26"/>
      <c r="G26" s="27"/>
    </row>
    <row r="27" spans="1:9" ht="29" x14ac:dyDescent="0.3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14" t="s">
        <v>20</v>
      </c>
    </row>
    <row r="28" spans="1:9" ht="14.5" x14ac:dyDescent="0.35">
      <c r="A28" s="139" t="s">
        <v>110</v>
      </c>
      <c r="B28" s="140">
        <v>0</v>
      </c>
      <c r="C28" s="140">
        <v>0</v>
      </c>
      <c r="D28" s="140">
        <v>0</v>
      </c>
      <c r="E28" s="140">
        <v>0</v>
      </c>
      <c r="F28" s="140">
        <v>0</v>
      </c>
      <c r="G28" s="19">
        <f>SUM(B28:F28)</f>
        <v>0</v>
      </c>
    </row>
    <row r="29" spans="1:9" ht="14.5" x14ac:dyDescent="0.35">
      <c r="A29" s="139" t="s">
        <v>111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9">
        <f>SUM(B29:F29)</f>
        <v>0</v>
      </c>
    </row>
    <row r="30" spans="1:9" ht="14.5" x14ac:dyDescent="0.35">
      <c r="A30" s="139" t="s">
        <v>112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9">
        <f>SUM(B30:F30)</f>
        <v>0</v>
      </c>
    </row>
    <row r="31" spans="1:9" ht="29" x14ac:dyDescent="0.35">
      <c r="A31" s="98" t="s">
        <v>114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9" ht="14.5" x14ac:dyDescent="0.35">
      <c r="A32" s="142"/>
      <c r="B32" s="22"/>
      <c r="C32" s="22"/>
      <c r="D32" s="22"/>
      <c r="E32" s="22"/>
      <c r="F32" s="22"/>
      <c r="G32" s="25"/>
    </row>
    <row r="33" spans="1:7" ht="14.5" x14ac:dyDescent="0.35">
      <c r="A33" s="142"/>
      <c r="B33" s="22"/>
      <c r="C33" s="22"/>
      <c r="D33" s="22"/>
      <c r="E33" s="22"/>
      <c r="F33" s="22"/>
      <c r="G33" s="25"/>
    </row>
    <row r="34" spans="1:7" ht="29" x14ac:dyDescent="0.3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14" t="s">
        <v>20</v>
      </c>
    </row>
    <row r="35" spans="1:7" ht="14.5" x14ac:dyDescent="0.35">
      <c r="A35" s="139" t="s">
        <v>110</v>
      </c>
      <c r="B35" s="140">
        <v>0</v>
      </c>
      <c r="C35" s="140">
        <v>0</v>
      </c>
      <c r="D35" s="140">
        <v>66323</v>
      </c>
      <c r="E35" s="140">
        <v>0</v>
      </c>
      <c r="F35" s="140">
        <v>0</v>
      </c>
      <c r="G35" s="19">
        <f>SUM(B35:F35)</f>
        <v>66323</v>
      </c>
    </row>
    <row r="36" spans="1:7" ht="14.5" x14ac:dyDescent="0.35">
      <c r="A36" s="139" t="s">
        <v>111</v>
      </c>
      <c r="B36" s="140">
        <v>0</v>
      </c>
      <c r="C36" s="140">
        <v>0</v>
      </c>
      <c r="D36" s="140">
        <v>0</v>
      </c>
      <c r="E36" s="140">
        <v>0</v>
      </c>
      <c r="F36" s="140">
        <v>0</v>
      </c>
      <c r="G36" s="19">
        <f>SUM(B36:F36)</f>
        <v>0</v>
      </c>
    </row>
    <row r="37" spans="1:7" ht="14.5" x14ac:dyDescent="0.35">
      <c r="A37" s="139" t="s">
        <v>112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9">
        <f>SUM(B37:F37)</f>
        <v>0</v>
      </c>
    </row>
    <row r="38" spans="1:7" ht="29" x14ac:dyDescent="0.35">
      <c r="A38" s="98" t="s">
        <v>114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7" ht="14.5" x14ac:dyDescent="0.35">
      <c r="A39" s="136"/>
      <c r="B39" s="22"/>
      <c r="C39" s="22"/>
      <c r="D39" s="22"/>
      <c r="E39" s="22"/>
      <c r="F39" s="22"/>
      <c r="G39" s="23"/>
    </row>
    <row r="40" spans="1:7" ht="14.5" x14ac:dyDescent="0.35">
      <c r="A40" s="136"/>
      <c r="B40" s="22"/>
      <c r="C40" s="22"/>
      <c r="D40" s="22"/>
      <c r="E40" s="22"/>
      <c r="F40" s="22"/>
      <c r="G40" s="23"/>
    </row>
    <row r="41" spans="1:7" ht="29" x14ac:dyDescent="0.3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14" t="s">
        <v>20</v>
      </c>
    </row>
    <row r="42" spans="1:7" ht="14.5" x14ac:dyDescent="0.35">
      <c r="A42" s="139" t="s">
        <v>110</v>
      </c>
      <c r="B42" s="140">
        <v>0</v>
      </c>
      <c r="C42" s="140">
        <v>0</v>
      </c>
      <c r="D42" s="140">
        <v>0</v>
      </c>
      <c r="E42" s="140">
        <v>0</v>
      </c>
      <c r="F42" s="140">
        <v>0</v>
      </c>
      <c r="G42" s="19">
        <f>SUM(B42:F42)</f>
        <v>0</v>
      </c>
    </row>
    <row r="43" spans="1:7" ht="14.5" x14ac:dyDescent="0.35">
      <c r="A43" s="139" t="s">
        <v>111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9">
        <f>SUM(B43:F43)</f>
        <v>0</v>
      </c>
    </row>
    <row r="44" spans="1:7" ht="14.5" x14ac:dyDescent="0.35">
      <c r="A44" s="139" t="s">
        <v>112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9">
        <f>SUM(B44:F44)</f>
        <v>0</v>
      </c>
    </row>
    <row r="45" spans="1:7" ht="29" x14ac:dyDescent="0.35">
      <c r="A45" s="98" t="s">
        <v>114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7" ht="14.5" x14ac:dyDescent="0.3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4" orientation="landscape" cellComments="atEnd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11" sqref="B11"/>
    </sheetView>
  </sheetViews>
  <sheetFormatPr defaultRowHeight="14.5" x14ac:dyDescent="0.35"/>
  <cols>
    <col min="1" max="1" width="27.1796875" style="2" customWidth="1"/>
    <col min="2" max="2" width="24.54296875" style="2" bestFit="1" customWidth="1"/>
    <col min="3" max="3" width="24.54296875" style="2" customWidth="1"/>
    <col min="4" max="7" width="15.54296875" style="2" customWidth="1"/>
    <col min="8" max="8" width="12.54296875" style="59" bestFit="1" customWidth="1"/>
    <col min="9" max="233" width="9.1796875" style="2"/>
    <col min="234" max="234" width="27.1796875" style="2" customWidth="1"/>
    <col min="235" max="235" width="24.54296875" style="2" bestFit="1" customWidth="1"/>
    <col min="236" max="246" width="15.54296875" style="2" customWidth="1"/>
    <col min="247" max="247" width="21.54296875" style="2" customWidth="1"/>
    <col min="248" max="489" width="9.1796875" style="2"/>
    <col min="490" max="490" width="27.1796875" style="2" customWidth="1"/>
    <col min="491" max="491" width="24.54296875" style="2" bestFit="1" customWidth="1"/>
    <col min="492" max="502" width="15.54296875" style="2" customWidth="1"/>
    <col min="503" max="503" width="21.54296875" style="2" customWidth="1"/>
    <col min="504" max="745" width="9.1796875" style="2"/>
    <col min="746" max="746" width="27.1796875" style="2" customWidth="1"/>
    <col min="747" max="747" width="24.54296875" style="2" bestFit="1" customWidth="1"/>
    <col min="748" max="758" width="15.54296875" style="2" customWidth="1"/>
    <col min="759" max="759" width="21.54296875" style="2" customWidth="1"/>
    <col min="760" max="1001" width="9.1796875" style="2"/>
    <col min="1002" max="1002" width="27.1796875" style="2" customWidth="1"/>
    <col min="1003" max="1003" width="24.54296875" style="2" bestFit="1" customWidth="1"/>
    <col min="1004" max="1014" width="15.54296875" style="2" customWidth="1"/>
    <col min="1015" max="1015" width="21.54296875" style="2" customWidth="1"/>
    <col min="1016" max="1257" width="9.1796875" style="2"/>
    <col min="1258" max="1258" width="27.1796875" style="2" customWidth="1"/>
    <col min="1259" max="1259" width="24.54296875" style="2" bestFit="1" customWidth="1"/>
    <col min="1260" max="1270" width="15.54296875" style="2" customWidth="1"/>
    <col min="1271" max="1271" width="21.54296875" style="2" customWidth="1"/>
    <col min="1272" max="1513" width="9.1796875" style="2"/>
    <col min="1514" max="1514" width="27.1796875" style="2" customWidth="1"/>
    <col min="1515" max="1515" width="24.54296875" style="2" bestFit="1" customWidth="1"/>
    <col min="1516" max="1526" width="15.54296875" style="2" customWidth="1"/>
    <col min="1527" max="1527" width="21.54296875" style="2" customWidth="1"/>
    <col min="1528" max="1769" width="9.1796875" style="2"/>
    <col min="1770" max="1770" width="27.1796875" style="2" customWidth="1"/>
    <col min="1771" max="1771" width="24.54296875" style="2" bestFit="1" customWidth="1"/>
    <col min="1772" max="1782" width="15.54296875" style="2" customWidth="1"/>
    <col min="1783" max="1783" width="21.54296875" style="2" customWidth="1"/>
    <col min="1784" max="2025" width="9.1796875" style="2"/>
    <col min="2026" max="2026" width="27.1796875" style="2" customWidth="1"/>
    <col min="2027" max="2027" width="24.54296875" style="2" bestFit="1" customWidth="1"/>
    <col min="2028" max="2038" width="15.54296875" style="2" customWidth="1"/>
    <col min="2039" max="2039" width="21.54296875" style="2" customWidth="1"/>
    <col min="2040" max="2281" width="9.1796875" style="2"/>
    <col min="2282" max="2282" width="27.1796875" style="2" customWidth="1"/>
    <col min="2283" max="2283" width="24.54296875" style="2" bestFit="1" customWidth="1"/>
    <col min="2284" max="2294" width="15.54296875" style="2" customWidth="1"/>
    <col min="2295" max="2295" width="21.54296875" style="2" customWidth="1"/>
    <col min="2296" max="2537" width="9.1796875" style="2"/>
    <col min="2538" max="2538" width="27.1796875" style="2" customWidth="1"/>
    <col min="2539" max="2539" width="24.54296875" style="2" bestFit="1" customWidth="1"/>
    <col min="2540" max="2550" width="15.54296875" style="2" customWidth="1"/>
    <col min="2551" max="2551" width="21.54296875" style="2" customWidth="1"/>
    <col min="2552" max="2793" width="9.1796875" style="2"/>
    <col min="2794" max="2794" width="27.1796875" style="2" customWidth="1"/>
    <col min="2795" max="2795" width="24.54296875" style="2" bestFit="1" customWidth="1"/>
    <col min="2796" max="2806" width="15.54296875" style="2" customWidth="1"/>
    <col min="2807" max="2807" width="21.54296875" style="2" customWidth="1"/>
    <col min="2808" max="3049" width="9.1796875" style="2"/>
    <col min="3050" max="3050" width="27.1796875" style="2" customWidth="1"/>
    <col min="3051" max="3051" width="24.54296875" style="2" bestFit="1" customWidth="1"/>
    <col min="3052" max="3062" width="15.54296875" style="2" customWidth="1"/>
    <col min="3063" max="3063" width="21.54296875" style="2" customWidth="1"/>
    <col min="3064" max="3305" width="9.1796875" style="2"/>
    <col min="3306" max="3306" width="27.1796875" style="2" customWidth="1"/>
    <col min="3307" max="3307" width="24.54296875" style="2" bestFit="1" customWidth="1"/>
    <col min="3308" max="3318" width="15.54296875" style="2" customWidth="1"/>
    <col min="3319" max="3319" width="21.54296875" style="2" customWidth="1"/>
    <col min="3320" max="3561" width="9.1796875" style="2"/>
    <col min="3562" max="3562" width="27.1796875" style="2" customWidth="1"/>
    <col min="3563" max="3563" width="24.54296875" style="2" bestFit="1" customWidth="1"/>
    <col min="3564" max="3574" width="15.54296875" style="2" customWidth="1"/>
    <col min="3575" max="3575" width="21.54296875" style="2" customWidth="1"/>
    <col min="3576" max="3817" width="9.1796875" style="2"/>
    <col min="3818" max="3818" width="27.1796875" style="2" customWidth="1"/>
    <col min="3819" max="3819" width="24.54296875" style="2" bestFit="1" customWidth="1"/>
    <col min="3820" max="3830" width="15.54296875" style="2" customWidth="1"/>
    <col min="3831" max="3831" width="21.54296875" style="2" customWidth="1"/>
    <col min="3832" max="4073" width="9.1796875" style="2"/>
    <col min="4074" max="4074" width="27.1796875" style="2" customWidth="1"/>
    <col min="4075" max="4075" width="24.54296875" style="2" bestFit="1" customWidth="1"/>
    <col min="4076" max="4086" width="15.54296875" style="2" customWidth="1"/>
    <col min="4087" max="4087" width="21.54296875" style="2" customWidth="1"/>
    <col min="4088" max="4329" width="9.1796875" style="2"/>
    <col min="4330" max="4330" width="27.1796875" style="2" customWidth="1"/>
    <col min="4331" max="4331" width="24.54296875" style="2" bestFit="1" customWidth="1"/>
    <col min="4332" max="4342" width="15.54296875" style="2" customWidth="1"/>
    <col min="4343" max="4343" width="21.54296875" style="2" customWidth="1"/>
    <col min="4344" max="4585" width="9.1796875" style="2"/>
    <col min="4586" max="4586" width="27.1796875" style="2" customWidth="1"/>
    <col min="4587" max="4587" width="24.54296875" style="2" bestFit="1" customWidth="1"/>
    <col min="4588" max="4598" width="15.54296875" style="2" customWidth="1"/>
    <col min="4599" max="4599" width="21.54296875" style="2" customWidth="1"/>
    <col min="4600" max="4841" width="9.1796875" style="2"/>
    <col min="4842" max="4842" width="27.1796875" style="2" customWidth="1"/>
    <col min="4843" max="4843" width="24.54296875" style="2" bestFit="1" customWidth="1"/>
    <col min="4844" max="4854" width="15.54296875" style="2" customWidth="1"/>
    <col min="4855" max="4855" width="21.54296875" style="2" customWidth="1"/>
    <col min="4856" max="5097" width="9.1796875" style="2"/>
    <col min="5098" max="5098" width="27.1796875" style="2" customWidth="1"/>
    <col min="5099" max="5099" width="24.54296875" style="2" bestFit="1" customWidth="1"/>
    <col min="5100" max="5110" width="15.54296875" style="2" customWidth="1"/>
    <col min="5111" max="5111" width="21.54296875" style="2" customWidth="1"/>
    <col min="5112" max="5353" width="9.1796875" style="2"/>
    <col min="5354" max="5354" width="27.1796875" style="2" customWidth="1"/>
    <col min="5355" max="5355" width="24.54296875" style="2" bestFit="1" customWidth="1"/>
    <col min="5356" max="5366" width="15.54296875" style="2" customWidth="1"/>
    <col min="5367" max="5367" width="21.54296875" style="2" customWidth="1"/>
    <col min="5368" max="5609" width="9.1796875" style="2"/>
    <col min="5610" max="5610" width="27.1796875" style="2" customWidth="1"/>
    <col min="5611" max="5611" width="24.54296875" style="2" bestFit="1" customWidth="1"/>
    <col min="5612" max="5622" width="15.54296875" style="2" customWidth="1"/>
    <col min="5623" max="5623" width="21.54296875" style="2" customWidth="1"/>
    <col min="5624" max="5865" width="9.1796875" style="2"/>
    <col min="5866" max="5866" width="27.1796875" style="2" customWidth="1"/>
    <col min="5867" max="5867" width="24.54296875" style="2" bestFit="1" customWidth="1"/>
    <col min="5868" max="5878" width="15.54296875" style="2" customWidth="1"/>
    <col min="5879" max="5879" width="21.54296875" style="2" customWidth="1"/>
    <col min="5880" max="6121" width="9.1796875" style="2"/>
    <col min="6122" max="6122" width="27.1796875" style="2" customWidth="1"/>
    <col min="6123" max="6123" width="24.54296875" style="2" bestFit="1" customWidth="1"/>
    <col min="6124" max="6134" width="15.54296875" style="2" customWidth="1"/>
    <col min="6135" max="6135" width="21.54296875" style="2" customWidth="1"/>
    <col min="6136" max="6377" width="9.1796875" style="2"/>
    <col min="6378" max="6378" width="27.1796875" style="2" customWidth="1"/>
    <col min="6379" max="6379" width="24.54296875" style="2" bestFit="1" customWidth="1"/>
    <col min="6380" max="6390" width="15.54296875" style="2" customWidth="1"/>
    <col min="6391" max="6391" width="21.54296875" style="2" customWidth="1"/>
    <col min="6392" max="6633" width="9.1796875" style="2"/>
    <col min="6634" max="6634" width="27.1796875" style="2" customWidth="1"/>
    <col min="6635" max="6635" width="24.54296875" style="2" bestFit="1" customWidth="1"/>
    <col min="6636" max="6646" width="15.54296875" style="2" customWidth="1"/>
    <col min="6647" max="6647" width="21.54296875" style="2" customWidth="1"/>
    <col min="6648" max="6889" width="9.1796875" style="2"/>
    <col min="6890" max="6890" width="27.1796875" style="2" customWidth="1"/>
    <col min="6891" max="6891" width="24.54296875" style="2" bestFit="1" customWidth="1"/>
    <col min="6892" max="6902" width="15.54296875" style="2" customWidth="1"/>
    <col min="6903" max="6903" width="21.54296875" style="2" customWidth="1"/>
    <col min="6904" max="7145" width="9.1796875" style="2"/>
    <col min="7146" max="7146" width="27.1796875" style="2" customWidth="1"/>
    <col min="7147" max="7147" width="24.54296875" style="2" bestFit="1" customWidth="1"/>
    <col min="7148" max="7158" width="15.54296875" style="2" customWidth="1"/>
    <col min="7159" max="7159" width="21.54296875" style="2" customWidth="1"/>
    <col min="7160" max="7401" width="9.1796875" style="2"/>
    <col min="7402" max="7402" width="27.1796875" style="2" customWidth="1"/>
    <col min="7403" max="7403" width="24.54296875" style="2" bestFit="1" customWidth="1"/>
    <col min="7404" max="7414" width="15.54296875" style="2" customWidth="1"/>
    <col min="7415" max="7415" width="21.54296875" style="2" customWidth="1"/>
    <col min="7416" max="7657" width="9.1796875" style="2"/>
    <col min="7658" max="7658" width="27.1796875" style="2" customWidth="1"/>
    <col min="7659" max="7659" width="24.54296875" style="2" bestFit="1" customWidth="1"/>
    <col min="7660" max="7670" width="15.54296875" style="2" customWidth="1"/>
    <col min="7671" max="7671" width="21.54296875" style="2" customWidth="1"/>
    <col min="7672" max="7913" width="9.1796875" style="2"/>
    <col min="7914" max="7914" width="27.1796875" style="2" customWidth="1"/>
    <col min="7915" max="7915" width="24.54296875" style="2" bestFit="1" customWidth="1"/>
    <col min="7916" max="7926" width="15.54296875" style="2" customWidth="1"/>
    <col min="7927" max="7927" width="21.54296875" style="2" customWidth="1"/>
    <col min="7928" max="8169" width="9.1796875" style="2"/>
    <col min="8170" max="8170" width="27.1796875" style="2" customWidth="1"/>
    <col min="8171" max="8171" width="24.54296875" style="2" bestFit="1" customWidth="1"/>
    <col min="8172" max="8182" width="15.54296875" style="2" customWidth="1"/>
    <col min="8183" max="8183" width="21.54296875" style="2" customWidth="1"/>
    <col min="8184" max="8425" width="9.1796875" style="2"/>
    <col min="8426" max="8426" width="27.1796875" style="2" customWidth="1"/>
    <col min="8427" max="8427" width="24.54296875" style="2" bestFit="1" customWidth="1"/>
    <col min="8428" max="8438" width="15.54296875" style="2" customWidth="1"/>
    <col min="8439" max="8439" width="21.54296875" style="2" customWidth="1"/>
    <col min="8440" max="8681" width="9.1796875" style="2"/>
    <col min="8682" max="8682" width="27.1796875" style="2" customWidth="1"/>
    <col min="8683" max="8683" width="24.54296875" style="2" bestFit="1" customWidth="1"/>
    <col min="8684" max="8694" width="15.54296875" style="2" customWidth="1"/>
    <col min="8695" max="8695" width="21.54296875" style="2" customWidth="1"/>
    <col min="8696" max="8937" width="9.1796875" style="2"/>
    <col min="8938" max="8938" width="27.1796875" style="2" customWidth="1"/>
    <col min="8939" max="8939" width="24.54296875" style="2" bestFit="1" customWidth="1"/>
    <col min="8940" max="8950" width="15.54296875" style="2" customWidth="1"/>
    <col min="8951" max="8951" width="21.54296875" style="2" customWidth="1"/>
    <col min="8952" max="9193" width="9.1796875" style="2"/>
    <col min="9194" max="9194" width="27.1796875" style="2" customWidth="1"/>
    <col min="9195" max="9195" width="24.54296875" style="2" bestFit="1" customWidth="1"/>
    <col min="9196" max="9206" width="15.54296875" style="2" customWidth="1"/>
    <col min="9207" max="9207" width="21.54296875" style="2" customWidth="1"/>
    <col min="9208" max="9449" width="9.1796875" style="2"/>
    <col min="9450" max="9450" width="27.1796875" style="2" customWidth="1"/>
    <col min="9451" max="9451" width="24.54296875" style="2" bestFit="1" customWidth="1"/>
    <col min="9452" max="9462" width="15.54296875" style="2" customWidth="1"/>
    <col min="9463" max="9463" width="21.54296875" style="2" customWidth="1"/>
    <col min="9464" max="9705" width="9.1796875" style="2"/>
    <col min="9706" max="9706" width="27.1796875" style="2" customWidth="1"/>
    <col min="9707" max="9707" width="24.54296875" style="2" bestFit="1" customWidth="1"/>
    <col min="9708" max="9718" width="15.54296875" style="2" customWidth="1"/>
    <col min="9719" max="9719" width="21.54296875" style="2" customWidth="1"/>
    <col min="9720" max="9961" width="9.1796875" style="2"/>
    <col min="9962" max="9962" width="27.1796875" style="2" customWidth="1"/>
    <col min="9963" max="9963" width="24.54296875" style="2" bestFit="1" customWidth="1"/>
    <col min="9964" max="9974" width="15.54296875" style="2" customWidth="1"/>
    <col min="9975" max="9975" width="21.54296875" style="2" customWidth="1"/>
    <col min="9976" max="10217" width="9.1796875" style="2"/>
    <col min="10218" max="10218" width="27.1796875" style="2" customWidth="1"/>
    <col min="10219" max="10219" width="24.54296875" style="2" bestFit="1" customWidth="1"/>
    <col min="10220" max="10230" width="15.54296875" style="2" customWidth="1"/>
    <col min="10231" max="10231" width="21.54296875" style="2" customWidth="1"/>
    <col min="10232" max="10473" width="9.1796875" style="2"/>
    <col min="10474" max="10474" width="27.1796875" style="2" customWidth="1"/>
    <col min="10475" max="10475" width="24.54296875" style="2" bestFit="1" customWidth="1"/>
    <col min="10476" max="10486" width="15.54296875" style="2" customWidth="1"/>
    <col min="10487" max="10487" width="21.54296875" style="2" customWidth="1"/>
    <col min="10488" max="10729" width="9.1796875" style="2"/>
    <col min="10730" max="10730" width="27.1796875" style="2" customWidth="1"/>
    <col min="10731" max="10731" width="24.54296875" style="2" bestFit="1" customWidth="1"/>
    <col min="10732" max="10742" width="15.54296875" style="2" customWidth="1"/>
    <col min="10743" max="10743" width="21.54296875" style="2" customWidth="1"/>
    <col min="10744" max="10985" width="9.1796875" style="2"/>
    <col min="10986" max="10986" width="27.1796875" style="2" customWidth="1"/>
    <col min="10987" max="10987" width="24.54296875" style="2" bestFit="1" customWidth="1"/>
    <col min="10988" max="10998" width="15.54296875" style="2" customWidth="1"/>
    <col min="10999" max="10999" width="21.54296875" style="2" customWidth="1"/>
    <col min="11000" max="11241" width="9.1796875" style="2"/>
    <col min="11242" max="11242" width="27.1796875" style="2" customWidth="1"/>
    <col min="11243" max="11243" width="24.54296875" style="2" bestFit="1" customWidth="1"/>
    <col min="11244" max="11254" width="15.54296875" style="2" customWidth="1"/>
    <col min="11255" max="11255" width="21.54296875" style="2" customWidth="1"/>
    <col min="11256" max="11497" width="9.1796875" style="2"/>
    <col min="11498" max="11498" width="27.1796875" style="2" customWidth="1"/>
    <col min="11499" max="11499" width="24.54296875" style="2" bestFit="1" customWidth="1"/>
    <col min="11500" max="11510" width="15.54296875" style="2" customWidth="1"/>
    <col min="11511" max="11511" width="21.54296875" style="2" customWidth="1"/>
    <col min="11512" max="11753" width="9.1796875" style="2"/>
    <col min="11754" max="11754" width="27.1796875" style="2" customWidth="1"/>
    <col min="11755" max="11755" width="24.54296875" style="2" bestFit="1" customWidth="1"/>
    <col min="11756" max="11766" width="15.54296875" style="2" customWidth="1"/>
    <col min="11767" max="11767" width="21.54296875" style="2" customWidth="1"/>
    <col min="11768" max="12009" width="9.1796875" style="2"/>
    <col min="12010" max="12010" width="27.1796875" style="2" customWidth="1"/>
    <col min="12011" max="12011" width="24.54296875" style="2" bestFit="1" customWidth="1"/>
    <col min="12012" max="12022" width="15.54296875" style="2" customWidth="1"/>
    <col min="12023" max="12023" width="21.54296875" style="2" customWidth="1"/>
    <col min="12024" max="12265" width="9.1796875" style="2"/>
    <col min="12266" max="12266" width="27.1796875" style="2" customWidth="1"/>
    <col min="12267" max="12267" width="24.54296875" style="2" bestFit="1" customWidth="1"/>
    <col min="12268" max="12278" width="15.54296875" style="2" customWidth="1"/>
    <col min="12279" max="12279" width="21.54296875" style="2" customWidth="1"/>
    <col min="12280" max="12521" width="9.1796875" style="2"/>
    <col min="12522" max="12522" width="27.1796875" style="2" customWidth="1"/>
    <col min="12523" max="12523" width="24.54296875" style="2" bestFit="1" customWidth="1"/>
    <col min="12524" max="12534" width="15.54296875" style="2" customWidth="1"/>
    <col min="12535" max="12535" width="21.54296875" style="2" customWidth="1"/>
    <col min="12536" max="12777" width="9.1796875" style="2"/>
    <col min="12778" max="12778" width="27.1796875" style="2" customWidth="1"/>
    <col min="12779" max="12779" width="24.54296875" style="2" bestFit="1" customWidth="1"/>
    <col min="12780" max="12790" width="15.54296875" style="2" customWidth="1"/>
    <col min="12791" max="12791" width="21.54296875" style="2" customWidth="1"/>
    <col min="12792" max="13033" width="9.1796875" style="2"/>
    <col min="13034" max="13034" width="27.1796875" style="2" customWidth="1"/>
    <col min="13035" max="13035" width="24.54296875" style="2" bestFit="1" customWidth="1"/>
    <col min="13036" max="13046" width="15.54296875" style="2" customWidth="1"/>
    <col min="13047" max="13047" width="21.54296875" style="2" customWidth="1"/>
    <col min="13048" max="13289" width="9.1796875" style="2"/>
    <col min="13290" max="13290" width="27.1796875" style="2" customWidth="1"/>
    <col min="13291" max="13291" width="24.54296875" style="2" bestFit="1" customWidth="1"/>
    <col min="13292" max="13302" width="15.54296875" style="2" customWidth="1"/>
    <col min="13303" max="13303" width="21.54296875" style="2" customWidth="1"/>
    <col min="13304" max="13545" width="9.1796875" style="2"/>
    <col min="13546" max="13546" width="27.1796875" style="2" customWidth="1"/>
    <col min="13547" max="13547" width="24.54296875" style="2" bestFit="1" customWidth="1"/>
    <col min="13548" max="13558" width="15.54296875" style="2" customWidth="1"/>
    <col min="13559" max="13559" width="21.54296875" style="2" customWidth="1"/>
    <col min="13560" max="13801" width="9.1796875" style="2"/>
    <col min="13802" max="13802" width="27.1796875" style="2" customWidth="1"/>
    <col min="13803" max="13803" width="24.54296875" style="2" bestFit="1" customWidth="1"/>
    <col min="13804" max="13814" width="15.54296875" style="2" customWidth="1"/>
    <col min="13815" max="13815" width="21.54296875" style="2" customWidth="1"/>
    <col min="13816" max="14057" width="9.1796875" style="2"/>
    <col min="14058" max="14058" width="27.1796875" style="2" customWidth="1"/>
    <col min="14059" max="14059" width="24.54296875" style="2" bestFit="1" customWidth="1"/>
    <col min="14060" max="14070" width="15.54296875" style="2" customWidth="1"/>
    <col min="14071" max="14071" width="21.54296875" style="2" customWidth="1"/>
    <col min="14072" max="14313" width="9.1796875" style="2"/>
    <col min="14314" max="14314" width="27.1796875" style="2" customWidth="1"/>
    <col min="14315" max="14315" width="24.54296875" style="2" bestFit="1" customWidth="1"/>
    <col min="14316" max="14326" width="15.54296875" style="2" customWidth="1"/>
    <col min="14327" max="14327" width="21.54296875" style="2" customWidth="1"/>
    <col min="14328" max="14569" width="9.1796875" style="2"/>
    <col min="14570" max="14570" width="27.1796875" style="2" customWidth="1"/>
    <col min="14571" max="14571" width="24.54296875" style="2" bestFit="1" customWidth="1"/>
    <col min="14572" max="14582" width="15.54296875" style="2" customWidth="1"/>
    <col min="14583" max="14583" width="21.54296875" style="2" customWidth="1"/>
    <col min="14584" max="14825" width="9.1796875" style="2"/>
    <col min="14826" max="14826" width="27.1796875" style="2" customWidth="1"/>
    <col min="14827" max="14827" width="24.54296875" style="2" bestFit="1" customWidth="1"/>
    <col min="14828" max="14838" width="15.54296875" style="2" customWidth="1"/>
    <col min="14839" max="14839" width="21.54296875" style="2" customWidth="1"/>
    <col min="14840" max="15081" width="9.1796875" style="2"/>
    <col min="15082" max="15082" width="27.1796875" style="2" customWidth="1"/>
    <col min="15083" max="15083" width="24.54296875" style="2" bestFit="1" customWidth="1"/>
    <col min="15084" max="15094" width="15.54296875" style="2" customWidth="1"/>
    <col min="15095" max="15095" width="21.54296875" style="2" customWidth="1"/>
    <col min="15096" max="15337" width="9.1796875" style="2"/>
    <col min="15338" max="15338" width="27.1796875" style="2" customWidth="1"/>
    <col min="15339" max="15339" width="24.54296875" style="2" bestFit="1" customWidth="1"/>
    <col min="15340" max="15350" width="15.54296875" style="2" customWidth="1"/>
    <col min="15351" max="15351" width="21.54296875" style="2" customWidth="1"/>
    <col min="15352" max="15593" width="9.1796875" style="2"/>
    <col min="15594" max="15594" width="27.1796875" style="2" customWidth="1"/>
    <col min="15595" max="15595" width="24.54296875" style="2" bestFit="1" customWidth="1"/>
    <col min="15596" max="15606" width="15.54296875" style="2" customWidth="1"/>
    <col min="15607" max="15607" width="21.54296875" style="2" customWidth="1"/>
    <col min="15608" max="15849" width="9.1796875" style="2"/>
    <col min="15850" max="15850" width="27.1796875" style="2" customWidth="1"/>
    <col min="15851" max="15851" width="24.54296875" style="2" bestFit="1" customWidth="1"/>
    <col min="15852" max="15862" width="15.54296875" style="2" customWidth="1"/>
    <col min="15863" max="15863" width="21.54296875" style="2" customWidth="1"/>
    <col min="15864" max="16105" width="9.1796875" style="2"/>
    <col min="16106" max="16106" width="27.1796875" style="2" customWidth="1"/>
    <col min="16107" max="16107" width="24.54296875" style="2" bestFit="1" customWidth="1"/>
    <col min="16108" max="16118" width="15.54296875" style="2" customWidth="1"/>
    <col min="16119" max="16119" width="21.54296875" style="2" customWidth="1"/>
    <col min="16120" max="16384" width="9.1796875" style="2"/>
  </cols>
  <sheetData>
    <row r="1" spans="1:7" ht="15.5" x14ac:dyDescent="0.35">
      <c r="A1" s="1" t="s">
        <v>0</v>
      </c>
    </row>
    <row r="2" spans="1:7" ht="15.5" x14ac:dyDescent="0.35">
      <c r="A2" s="48" t="s">
        <v>109</v>
      </c>
      <c r="B2" s="44"/>
      <c r="C2" s="44"/>
      <c r="D2" s="44"/>
      <c r="E2" s="44"/>
      <c r="F2" s="44"/>
      <c r="G2" s="44"/>
    </row>
    <row r="3" spans="1:7" ht="15.5" x14ac:dyDescent="0.35">
      <c r="A3" s="48"/>
      <c r="B3" s="44"/>
      <c r="C3" s="44"/>
      <c r="D3" s="44"/>
      <c r="E3" s="44"/>
      <c r="F3" s="44"/>
      <c r="G3" s="44"/>
    </row>
    <row r="4" spans="1:7" ht="15.5" x14ac:dyDescent="0.35">
      <c r="A4" s="48" t="s">
        <v>1</v>
      </c>
      <c r="B4" s="48" t="s">
        <v>50</v>
      </c>
      <c r="C4" s="48"/>
      <c r="D4" s="44"/>
      <c r="E4" s="44"/>
      <c r="F4" s="44"/>
      <c r="G4" s="44"/>
    </row>
    <row r="5" spans="1:7" ht="15.5" x14ac:dyDescent="0.35">
      <c r="A5" s="48"/>
      <c r="B5" s="48"/>
      <c r="C5" s="48"/>
      <c r="D5" s="44"/>
      <c r="E5" s="44"/>
      <c r="F5" s="44"/>
      <c r="G5" s="44"/>
    </row>
    <row r="6" spans="1:7" ht="15.5" x14ac:dyDescent="0.35">
      <c r="A6" s="48"/>
      <c r="B6" s="48"/>
      <c r="C6" s="48"/>
      <c r="D6" s="44"/>
      <c r="E6" s="44"/>
      <c r="F6" s="44"/>
      <c r="G6" s="44"/>
    </row>
    <row r="7" spans="1:7" ht="44.5" x14ac:dyDescent="0.45">
      <c r="A7" s="62" t="s">
        <v>3</v>
      </c>
      <c r="B7" s="163" t="s">
        <v>4</v>
      </c>
      <c r="C7" s="163"/>
      <c r="D7" s="40" t="s">
        <v>5</v>
      </c>
      <c r="E7" s="40" t="s">
        <v>6</v>
      </c>
      <c r="F7" s="40" t="s">
        <v>7</v>
      </c>
      <c r="G7" s="40" t="s">
        <v>8</v>
      </c>
    </row>
    <row r="8" spans="1:7" x14ac:dyDescent="0.35">
      <c r="A8" s="44"/>
      <c r="B8" s="6" t="s">
        <v>82</v>
      </c>
      <c r="C8" s="6" t="s">
        <v>83</v>
      </c>
      <c r="D8" s="41" t="s">
        <v>9</v>
      </c>
      <c r="E8" s="41" t="s">
        <v>10</v>
      </c>
      <c r="F8" s="41" t="s">
        <v>11</v>
      </c>
      <c r="G8" s="41"/>
    </row>
    <row r="9" spans="1:7" x14ac:dyDescent="0.35">
      <c r="A9" s="44"/>
      <c r="B9" s="42"/>
      <c r="C9" s="42"/>
      <c r="D9" s="42"/>
      <c r="E9" s="42"/>
      <c r="F9" s="42"/>
      <c r="G9" s="42"/>
    </row>
    <row r="10" spans="1:7" ht="15.5" x14ac:dyDescent="0.35">
      <c r="A10" s="51" t="s">
        <v>110</v>
      </c>
      <c r="B10" s="9">
        <f>'86-Categorized Balances'!G14</f>
        <v>-92535</v>
      </c>
      <c r="C10" s="9">
        <f>'86-Categorized Balances'!G21</f>
        <v>538689</v>
      </c>
      <c r="D10" s="9">
        <f>'86-Categorized Balances'!G28</f>
        <v>19168</v>
      </c>
      <c r="E10" s="9">
        <f>'86-Categorized Balances'!G35</f>
        <v>-3342</v>
      </c>
      <c r="F10" s="9">
        <f>'86-Categorized Balances'!G42</f>
        <v>553963</v>
      </c>
      <c r="G10" s="9">
        <f>SUM(B10:F10)</f>
        <v>1015943</v>
      </c>
    </row>
    <row r="11" spans="1:7" ht="15.5" x14ac:dyDescent="0.35">
      <c r="A11" s="51" t="s">
        <v>111</v>
      </c>
      <c r="B11" s="68">
        <f>'86-Categorized Balances'!G15</f>
        <v>0</v>
      </c>
      <c r="C11" s="9">
        <f>'86-Categorized Balances'!G22</f>
        <v>0</v>
      </c>
      <c r="D11" s="68">
        <f>'86-Categorized Balances'!G29</f>
        <v>0</v>
      </c>
      <c r="E11" s="68">
        <f>'86-Categorized Balances'!G36</f>
        <v>0</v>
      </c>
      <c r="F11" s="68">
        <f>'86-Categorized Balances'!G43</f>
        <v>0</v>
      </c>
      <c r="G11" s="9">
        <f>SUM(B11:F11)</f>
        <v>0</v>
      </c>
    </row>
    <row r="12" spans="1:7" ht="15.5" x14ac:dyDescent="0.35">
      <c r="A12" s="51" t="s">
        <v>112</v>
      </c>
      <c r="B12" s="68">
        <f>'86-Categorized Balances'!G16</f>
        <v>0</v>
      </c>
      <c r="C12" s="9">
        <f>'86-Categorized Balances'!G23</f>
        <v>0</v>
      </c>
      <c r="D12" s="68">
        <f>'86-Categorized Balances'!G30</f>
        <v>0</v>
      </c>
      <c r="E12" s="68">
        <f>'86-Categorized Balances'!G37</f>
        <v>0</v>
      </c>
      <c r="F12" s="68">
        <f>'86-Categorized Balances'!G44</f>
        <v>0</v>
      </c>
      <c r="G12" s="9">
        <f>SUM(B12:F12)</f>
        <v>0</v>
      </c>
    </row>
    <row r="13" spans="1:7" x14ac:dyDescent="0.35">
      <c r="A13" s="44"/>
      <c r="B13" s="44"/>
      <c r="C13" s="44"/>
      <c r="D13" s="44"/>
      <c r="E13" s="44"/>
      <c r="F13" s="44"/>
      <c r="G13" s="44"/>
    </row>
    <row r="14" spans="1:7" x14ac:dyDescent="0.35">
      <c r="F14" s="44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Normal="100" workbookViewId="0">
      <selection activeCell="G21" sqref="G21"/>
    </sheetView>
  </sheetViews>
  <sheetFormatPr defaultColWidth="13.453125" defaultRowHeight="13" x14ac:dyDescent="0.3"/>
  <cols>
    <col min="1" max="1" width="20" style="11" customWidth="1"/>
    <col min="2" max="4" width="13.453125" style="11" customWidth="1"/>
    <col min="5" max="5" width="13.54296875" style="11" customWidth="1"/>
    <col min="6" max="6" width="15.1796875" style="11" customWidth="1"/>
    <col min="7" max="7" width="15.453125" style="12" customWidth="1"/>
    <col min="8" max="8" width="16.453125" style="11" customWidth="1"/>
    <col min="9" max="9" width="8.453125" style="105" customWidth="1"/>
    <col min="10" max="10" width="9.54296875" style="11" bestFit="1" customWidth="1"/>
    <col min="11" max="252" width="9.1796875" style="11" customWidth="1"/>
    <col min="253" max="253" width="5.1796875" style="11" customWidth="1"/>
    <col min="254" max="254" width="17.1796875" style="11" customWidth="1"/>
    <col min="255" max="255" width="4.453125" style="11" customWidth="1"/>
    <col min="256" max="256" width="13.453125" style="11"/>
    <col min="257" max="257" width="20" style="11" customWidth="1"/>
    <col min="258" max="260" width="13.453125" style="11" customWidth="1"/>
    <col min="261" max="261" width="13.54296875" style="11" customWidth="1"/>
    <col min="262" max="262" width="15.1796875" style="11" customWidth="1"/>
    <col min="263" max="263" width="15.453125" style="11" customWidth="1"/>
    <col min="264" max="508" width="9.1796875" style="11" customWidth="1"/>
    <col min="509" max="509" width="5.1796875" style="11" customWidth="1"/>
    <col min="510" max="510" width="17.1796875" style="11" customWidth="1"/>
    <col min="511" max="511" width="4.453125" style="11" customWidth="1"/>
    <col min="512" max="512" width="13.453125" style="11"/>
    <col min="513" max="513" width="20" style="11" customWidth="1"/>
    <col min="514" max="516" width="13.453125" style="11" customWidth="1"/>
    <col min="517" max="517" width="13.54296875" style="11" customWidth="1"/>
    <col min="518" max="518" width="15.1796875" style="11" customWidth="1"/>
    <col min="519" max="519" width="15.453125" style="11" customWidth="1"/>
    <col min="520" max="764" width="9.1796875" style="11" customWidth="1"/>
    <col min="765" max="765" width="5.1796875" style="11" customWidth="1"/>
    <col min="766" max="766" width="17.1796875" style="11" customWidth="1"/>
    <col min="767" max="767" width="4.453125" style="11" customWidth="1"/>
    <col min="768" max="768" width="13.453125" style="11"/>
    <col min="769" max="769" width="20" style="11" customWidth="1"/>
    <col min="770" max="772" width="13.453125" style="11" customWidth="1"/>
    <col min="773" max="773" width="13.54296875" style="11" customWidth="1"/>
    <col min="774" max="774" width="15.1796875" style="11" customWidth="1"/>
    <col min="775" max="775" width="15.453125" style="11" customWidth="1"/>
    <col min="776" max="1020" width="9.1796875" style="11" customWidth="1"/>
    <col min="1021" max="1021" width="5.1796875" style="11" customWidth="1"/>
    <col min="1022" max="1022" width="17.1796875" style="11" customWidth="1"/>
    <col min="1023" max="1023" width="4.453125" style="11" customWidth="1"/>
    <col min="1024" max="1024" width="13.453125" style="11"/>
    <col min="1025" max="1025" width="20" style="11" customWidth="1"/>
    <col min="1026" max="1028" width="13.453125" style="11" customWidth="1"/>
    <col min="1029" max="1029" width="13.54296875" style="11" customWidth="1"/>
    <col min="1030" max="1030" width="15.1796875" style="11" customWidth="1"/>
    <col min="1031" max="1031" width="15.453125" style="11" customWidth="1"/>
    <col min="1032" max="1276" width="9.1796875" style="11" customWidth="1"/>
    <col min="1277" max="1277" width="5.1796875" style="11" customWidth="1"/>
    <col min="1278" max="1278" width="17.1796875" style="11" customWidth="1"/>
    <col min="1279" max="1279" width="4.453125" style="11" customWidth="1"/>
    <col min="1280" max="1280" width="13.453125" style="11"/>
    <col min="1281" max="1281" width="20" style="11" customWidth="1"/>
    <col min="1282" max="1284" width="13.453125" style="11" customWidth="1"/>
    <col min="1285" max="1285" width="13.54296875" style="11" customWidth="1"/>
    <col min="1286" max="1286" width="15.1796875" style="11" customWidth="1"/>
    <col min="1287" max="1287" width="15.453125" style="11" customWidth="1"/>
    <col min="1288" max="1532" width="9.1796875" style="11" customWidth="1"/>
    <col min="1533" max="1533" width="5.1796875" style="11" customWidth="1"/>
    <col min="1534" max="1534" width="17.1796875" style="11" customWidth="1"/>
    <col min="1535" max="1535" width="4.453125" style="11" customWidth="1"/>
    <col min="1536" max="1536" width="13.453125" style="11"/>
    <col min="1537" max="1537" width="20" style="11" customWidth="1"/>
    <col min="1538" max="1540" width="13.453125" style="11" customWidth="1"/>
    <col min="1541" max="1541" width="13.54296875" style="11" customWidth="1"/>
    <col min="1542" max="1542" width="15.1796875" style="11" customWidth="1"/>
    <col min="1543" max="1543" width="15.453125" style="11" customWidth="1"/>
    <col min="1544" max="1788" width="9.1796875" style="11" customWidth="1"/>
    <col min="1789" max="1789" width="5.1796875" style="11" customWidth="1"/>
    <col min="1790" max="1790" width="17.1796875" style="11" customWidth="1"/>
    <col min="1791" max="1791" width="4.453125" style="11" customWidth="1"/>
    <col min="1792" max="1792" width="13.453125" style="11"/>
    <col min="1793" max="1793" width="20" style="11" customWidth="1"/>
    <col min="1794" max="1796" width="13.453125" style="11" customWidth="1"/>
    <col min="1797" max="1797" width="13.54296875" style="11" customWidth="1"/>
    <col min="1798" max="1798" width="15.1796875" style="11" customWidth="1"/>
    <col min="1799" max="1799" width="15.453125" style="11" customWidth="1"/>
    <col min="1800" max="2044" width="9.1796875" style="11" customWidth="1"/>
    <col min="2045" max="2045" width="5.1796875" style="11" customWidth="1"/>
    <col min="2046" max="2046" width="17.1796875" style="11" customWidth="1"/>
    <col min="2047" max="2047" width="4.453125" style="11" customWidth="1"/>
    <col min="2048" max="2048" width="13.453125" style="11"/>
    <col min="2049" max="2049" width="20" style="11" customWidth="1"/>
    <col min="2050" max="2052" width="13.453125" style="11" customWidth="1"/>
    <col min="2053" max="2053" width="13.54296875" style="11" customWidth="1"/>
    <col min="2054" max="2054" width="15.1796875" style="11" customWidth="1"/>
    <col min="2055" max="2055" width="15.453125" style="11" customWidth="1"/>
    <col min="2056" max="2300" width="9.1796875" style="11" customWidth="1"/>
    <col min="2301" max="2301" width="5.1796875" style="11" customWidth="1"/>
    <col min="2302" max="2302" width="17.1796875" style="11" customWidth="1"/>
    <col min="2303" max="2303" width="4.453125" style="11" customWidth="1"/>
    <col min="2304" max="2304" width="13.453125" style="11"/>
    <col min="2305" max="2305" width="20" style="11" customWidth="1"/>
    <col min="2306" max="2308" width="13.453125" style="11" customWidth="1"/>
    <col min="2309" max="2309" width="13.54296875" style="11" customWidth="1"/>
    <col min="2310" max="2310" width="15.1796875" style="11" customWidth="1"/>
    <col min="2311" max="2311" width="15.453125" style="11" customWidth="1"/>
    <col min="2312" max="2556" width="9.1796875" style="11" customWidth="1"/>
    <col min="2557" max="2557" width="5.1796875" style="11" customWidth="1"/>
    <col min="2558" max="2558" width="17.1796875" style="11" customWidth="1"/>
    <col min="2559" max="2559" width="4.453125" style="11" customWidth="1"/>
    <col min="2560" max="2560" width="13.453125" style="11"/>
    <col min="2561" max="2561" width="20" style="11" customWidth="1"/>
    <col min="2562" max="2564" width="13.453125" style="11" customWidth="1"/>
    <col min="2565" max="2565" width="13.54296875" style="11" customWidth="1"/>
    <col min="2566" max="2566" width="15.1796875" style="11" customWidth="1"/>
    <col min="2567" max="2567" width="15.453125" style="11" customWidth="1"/>
    <col min="2568" max="2812" width="9.1796875" style="11" customWidth="1"/>
    <col min="2813" max="2813" width="5.1796875" style="11" customWidth="1"/>
    <col min="2814" max="2814" width="17.1796875" style="11" customWidth="1"/>
    <col min="2815" max="2815" width="4.453125" style="11" customWidth="1"/>
    <col min="2816" max="2816" width="13.453125" style="11"/>
    <col min="2817" max="2817" width="20" style="11" customWidth="1"/>
    <col min="2818" max="2820" width="13.453125" style="11" customWidth="1"/>
    <col min="2821" max="2821" width="13.54296875" style="11" customWidth="1"/>
    <col min="2822" max="2822" width="15.1796875" style="11" customWidth="1"/>
    <col min="2823" max="2823" width="15.453125" style="11" customWidth="1"/>
    <col min="2824" max="3068" width="9.1796875" style="11" customWidth="1"/>
    <col min="3069" max="3069" width="5.1796875" style="11" customWidth="1"/>
    <col min="3070" max="3070" width="17.1796875" style="11" customWidth="1"/>
    <col min="3071" max="3071" width="4.453125" style="11" customWidth="1"/>
    <col min="3072" max="3072" width="13.453125" style="11"/>
    <col min="3073" max="3073" width="20" style="11" customWidth="1"/>
    <col min="3074" max="3076" width="13.453125" style="11" customWidth="1"/>
    <col min="3077" max="3077" width="13.54296875" style="11" customWidth="1"/>
    <col min="3078" max="3078" width="15.1796875" style="11" customWidth="1"/>
    <col min="3079" max="3079" width="15.453125" style="11" customWidth="1"/>
    <col min="3080" max="3324" width="9.1796875" style="11" customWidth="1"/>
    <col min="3325" max="3325" width="5.1796875" style="11" customWidth="1"/>
    <col min="3326" max="3326" width="17.1796875" style="11" customWidth="1"/>
    <col min="3327" max="3327" width="4.453125" style="11" customWidth="1"/>
    <col min="3328" max="3328" width="13.453125" style="11"/>
    <col min="3329" max="3329" width="20" style="11" customWidth="1"/>
    <col min="3330" max="3332" width="13.453125" style="11" customWidth="1"/>
    <col min="3333" max="3333" width="13.54296875" style="11" customWidth="1"/>
    <col min="3334" max="3334" width="15.1796875" style="11" customWidth="1"/>
    <col min="3335" max="3335" width="15.453125" style="11" customWidth="1"/>
    <col min="3336" max="3580" width="9.1796875" style="11" customWidth="1"/>
    <col min="3581" max="3581" width="5.1796875" style="11" customWidth="1"/>
    <col min="3582" max="3582" width="17.1796875" style="11" customWidth="1"/>
    <col min="3583" max="3583" width="4.453125" style="11" customWidth="1"/>
    <col min="3584" max="3584" width="13.453125" style="11"/>
    <col min="3585" max="3585" width="20" style="11" customWidth="1"/>
    <col min="3586" max="3588" width="13.453125" style="11" customWidth="1"/>
    <col min="3589" max="3589" width="13.54296875" style="11" customWidth="1"/>
    <col min="3590" max="3590" width="15.1796875" style="11" customWidth="1"/>
    <col min="3591" max="3591" width="15.453125" style="11" customWidth="1"/>
    <col min="3592" max="3836" width="9.1796875" style="11" customWidth="1"/>
    <col min="3837" max="3837" width="5.1796875" style="11" customWidth="1"/>
    <col min="3838" max="3838" width="17.1796875" style="11" customWidth="1"/>
    <col min="3839" max="3839" width="4.453125" style="11" customWidth="1"/>
    <col min="3840" max="3840" width="13.453125" style="11"/>
    <col min="3841" max="3841" width="20" style="11" customWidth="1"/>
    <col min="3842" max="3844" width="13.453125" style="11" customWidth="1"/>
    <col min="3845" max="3845" width="13.54296875" style="11" customWidth="1"/>
    <col min="3846" max="3846" width="15.1796875" style="11" customWidth="1"/>
    <col min="3847" max="3847" width="15.453125" style="11" customWidth="1"/>
    <col min="3848" max="4092" width="9.1796875" style="11" customWidth="1"/>
    <col min="4093" max="4093" width="5.1796875" style="11" customWidth="1"/>
    <col min="4094" max="4094" width="17.1796875" style="11" customWidth="1"/>
    <col min="4095" max="4095" width="4.453125" style="11" customWidth="1"/>
    <col min="4096" max="4096" width="13.453125" style="11"/>
    <col min="4097" max="4097" width="20" style="11" customWidth="1"/>
    <col min="4098" max="4100" width="13.453125" style="11" customWidth="1"/>
    <col min="4101" max="4101" width="13.54296875" style="11" customWidth="1"/>
    <col min="4102" max="4102" width="15.1796875" style="11" customWidth="1"/>
    <col min="4103" max="4103" width="15.453125" style="11" customWidth="1"/>
    <col min="4104" max="4348" width="9.1796875" style="11" customWidth="1"/>
    <col min="4349" max="4349" width="5.1796875" style="11" customWidth="1"/>
    <col min="4350" max="4350" width="17.1796875" style="11" customWidth="1"/>
    <col min="4351" max="4351" width="4.453125" style="11" customWidth="1"/>
    <col min="4352" max="4352" width="13.453125" style="11"/>
    <col min="4353" max="4353" width="20" style="11" customWidth="1"/>
    <col min="4354" max="4356" width="13.453125" style="11" customWidth="1"/>
    <col min="4357" max="4357" width="13.54296875" style="11" customWidth="1"/>
    <col min="4358" max="4358" width="15.1796875" style="11" customWidth="1"/>
    <col min="4359" max="4359" width="15.453125" style="11" customWidth="1"/>
    <col min="4360" max="4604" width="9.1796875" style="11" customWidth="1"/>
    <col min="4605" max="4605" width="5.1796875" style="11" customWidth="1"/>
    <col min="4606" max="4606" width="17.1796875" style="11" customWidth="1"/>
    <col min="4607" max="4607" width="4.453125" style="11" customWidth="1"/>
    <col min="4608" max="4608" width="13.453125" style="11"/>
    <col min="4609" max="4609" width="20" style="11" customWidth="1"/>
    <col min="4610" max="4612" width="13.453125" style="11" customWidth="1"/>
    <col min="4613" max="4613" width="13.54296875" style="11" customWidth="1"/>
    <col min="4614" max="4614" width="15.1796875" style="11" customWidth="1"/>
    <col min="4615" max="4615" width="15.453125" style="11" customWidth="1"/>
    <col min="4616" max="4860" width="9.1796875" style="11" customWidth="1"/>
    <col min="4861" max="4861" width="5.1796875" style="11" customWidth="1"/>
    <col min="4862" max="4862" width="17.1796875" style="11" customWidth="1"/>
    <col min="4863" max="4863" width="4.453125" style="11" customWidth="1"/>
    <col min="4864" max="4864" width="13.453125" style="11"/>
    <col min="4865" max="4865" width="20" style="11" customWidth="1"/>
    <col min="4866" max="4868" width="13.453125" style="11" customWidth="1"/>
    <col min="4869" max="4869" width="13.54296875" style="11" customWidth="1"/>
    <col min="4870" max="4870" width="15.1796875" style="11" customWidth="1"/>
    <col min="4871" max="4871" width="15.453125" style="11" customWidth="1"/>
    <col min="4872" max="5116" width="9.1796875" style="11" customWidth="1"/>
    <col min="5117" max="5117" width="5.1796875" style="11" customWidth="1"/>
    <col min="5118" max="5118" width="17.1796875" style="11" customWidth="1"/>
    <col min="5119" max="5119" width="4.453125" style="11" customWidth="1"/>
    <col min="5120" max="5120" width="13.453125" style="11"/>
    <col min="5121" max="5121" width="20" style="11" customWidth="1"/>
    <col min="5122" max="5124" width="13.453125" style="11" customWidth="1"/>
    <col min="5125" max="5125" width="13.54296875" style="11" customWidth="1"/>
    <col min="5126" max="5126" width="15.1796875" style="11" customWidth="1"/>
    <col min="5127" max="5127" width="15.453125" style="11" customWidth="1"/>
    <col min="5128" max="5372" width="9.1796875" style="11" customWidth="1"/>
    <col min="5373" max="5373" width="5.1796875" style="11" customWidth="1"/>
    <col min="5374" max="5374" width="17.1796875" style="11" customWidth="1"/>
    <col min="5375" max="5375" width="4.453125" style="11" customWidth="1"/>
    <col min="5376" max="5376" width="13.453125" style="11"/>
    <col min="5377" max="5377" width="20" style="11" customWidth="1"/>
    <col min="5378" max="5380" width="13.453125" style="11" customWidth="1"/>
    <col min="5381" max="5381" width="13.54296875" style="11" customWidth="1"/>
    <col min="5382" max="5382" width="15.1796875" style="11" customWidth="1"/>
    <col min="5383" max="5383" width="15.453125" style="11" customWidth="1"/>
    <col min="5384" max="5628" width="9.1796875" style="11" customWidth="1"/>
    <col min="5629" max="5629" width="5.1796875" style="11" customWidth="1"/>
    <col min="5630" max="5630" width="17.1796875" style="11" customWidth="1"/>
    <col min="5631" max="5631" width="4.453125" style="11" customWidth="1"/>
    <col min="5632" max="5632" width="13.453125" style="11"/>
    <col min="5633" max="5633" width="20" style="11" customWidth="1"/>
    <col min="5634" max="5636" width="13.453125" style="11" customWidth="1"/>
    <col min="5637" max="5637" width="13.54296875" style="11" customWidth="1"/>
    <col min="5638" max="5638" width="15.1796875" style="11" customWidth="1"/>
    <col min="5639" max="5639" width="15.453125" style="11" customWidth="1"/>
    <col min="5640" max="5884" width="9.1796875" style="11" customWidth="1"/>
    <col min="5885" max="5885" width="5.1796875" style="11" customWidth="1"/>
    <col min="5886" max="5886" width="17.1796875" style="11" customWidth="1"/>
    <col min="5887" max="5887" width="4.453125" style="11" customWidth="1"/>
    <col min="5888" max="5888" width="13.453125" style="11"/>
    <col min="5889" max="5889" width="20" style="11" customWidth="1"/>
    <col min="5890" max="5892" width="13.453125" style="11" customWidth="1"/>
    <col min="5893" max="5893" width="13.54296875" style="11" customWidth="1"/>
    <col min="5894" max="5894" width="15.1796875" style="11" customWidth="1"/>
    <col min="5895" max="5895" width="15.453125" style="11" customWidth="1"/>
    <col min="5896" max="6140" width="9.1796875" style="11" customWidth="1"/>
    <col min="6141" max="6141" width="5.1796875" style="11" customWidth="1"/>
    <col min="6142" max="6142" width="17.1796875" style="11" customWidth="1"/>
    <col min="6143" max="6143" width="4.453125" style="11" customWidth="1"/>
    <col min="6144" max="6144" width="13.453125" style="11"/>
    <col min="6145" max="6145" width="20" style="11" customWidth="1"/>
    <col min="6146" max="6148" width="13.453125" style="11" customWidth="1"/>
    <col min="6149" max="6149" width="13.54296875" style="11" customWidth="1"/>
    <col min="6150" max="6150" width="15.1796875" style="11" customWidth="1"/>
    <col min="6151" max="6151" width="15.453125" style="11" customWidth="1"/>
    <col min="6152" max="6396" width="9.1796875" style="11" customWidth="1"/>
    <col min="6397" max="6397" width="5.1796875" style="11" customWidth="1"/>
    <col min="6398" max="6398" width="17.1796875" style="11" customWidth="1"/>
    <col min="6399" max="6399" width="4.453125" style="11" customWidth="1"/>
    <col min="6400" max="6400" width="13.453125" style="11"/>
    <col min="6401" max="6401" width="20" style="11" customWidth="1"/>
    <col min="6402" max="6404" width="13.453125" style="11" customWidth="1"/>
    <col min="6405" max="6405" width="13.54296875" style="11" customWidth="1"/>
    <col min="6406" max="6406" width="15.1796875" style="11" customWidth="1"/>
    <col min="6407" max="6407" width="15.453125" style="11" customWidth="1"/>
    <col min="6408" max="6652" width="9.1796875" style="11" customWidth="1"/>
    <col min="6653" max="6653" width="5.1796875" style="11" customWidth="1"/>
    <col min="6654" max="6654" width="17.1796875" style="11" customWidth="1"/>
    <col min="6655" max="6655" width="4.453125" style="11" customWidth="1"/>
    <col min="6656" max="6656" width="13.453125" style="11"/>
    <col min="6657" max="6657" width="20" style="11" customWidth="1"/>
    <col min="6658" max="6660" width="13.453125" style="11" customWidth="1"/>
    <col min="6661" max="6661" width="13.54296875" style="11" customWidth="1"/>
    <col min="6662" max="6662" width="15.1796875" style="11" customWidth="1"/>
    <col min="6663" max="6663" width="15.453125" style="11" customWidth="1"/>
    <col min="6664" max="6908" width="9.1796875" style="11" customWidth="1"/>
    <col min="6909" max="6909" width="5.1796875" style="11" customWidth="1"/>
    <col min="6910" max="6910" width="17.1796875" style="11" customWidth="1"/>
    <col min="6911" max="6911" width="4.453125" style="11" customWidth="1"/>
    <col min="6912" max="6912" width="13.453125" style="11"/>
    <col min="6913" max="6913" width="20" style="11" customWidth="1"/>
    <col min="6914" max="6916" width="13.453125" style="11" customWidth="1"/>
    <col min="6917" max="6917" width="13.54296875" style="11" customWidth="1"/>
    <col min="6918" max="6918" width="15.1796875" style="11" customWidth="1"/>
    <col min="6919" max="6919" width="15.453125" style="11" customWidth="1"/>
    <col min="6920" max="7164" width="9.1796875" style="11" customWidth="1"/>
    <col min="7165" max="7165" width="5.1796875" style="11" customWidth="1"/>
    <col min="7166" max="7166" width="17.1796875" style="11" customWidth="1"/>
    <col min="7167" max="7167" width="4.453125" style="11" customWidth="1"/>
    <col min="7168" max="7168" width="13.453125" style="11"/>
    <col min="7169" max="7169" width="20" style="11" customWidth="1"/>
    <col min="7170" max="7172" width="13.453125" style="11" customWidth="1"/>
    <col min="7173" max="7173" width="13.54296875" style="11" customWidth="1"/>
    <col min="7174" max="7174" width="15.1796875" style="11" customWidth="1"/>
    <col min="7175" max="7175" width="15.453125" style="11" customWidth="1"/>
    <col min="7176" max="7420" width="9.1796875" style="11" customWidth="1"/>
    <col min="7421" max="7421" width="5.1796875" style="11" customWidth="1"/>
    <col min="7422" max="7422" width="17.1796875" style="11" customWidth="1"/>
    <col min="7423" max="7423" width="4.453125" style="11" customWidth="1"/>
    <col min="7424" max="7424" width="13.453125" style="11"/>
    <col min="7425" max="7425" width="20" style="11" customWidth="1"/>
    <col min="7426" max="7428" width="13.453125" style="11" customWidth="1"/>
    <col min="7429" max="7429" width="13.54296875" style="11" customWidth="1"/>
    <col min="7430" max="7430" width="15.1796875" style="11" customWidth="1"/>
    <col min="7431" max="7431" width="15.453125" style="11" customWidth="1"/>
    <col min="7432" max="7676" width="9.1796875" style="11" customWidth="1"/>
    <col min="7677" max="7677" width="5.1796875" style="11" customWidth="1"/>
    <col min="7678" max="7678" width="17.1796875" style="11" customWidth="1"/>
    <col min="7679" max="7679" width="4.453125" style="11" customWidth="1"/>
    <col min="7680" max="7680" width="13.453125" style="11"/>
    <col min="7681" max="7681" width="20" style="11" customWidth="1"/>
    <col min="7682" max="7684" width="13.453125" style="11" customWidth="1"/>
    <col min="7685" max="7685" width="13.54296875" style="11" customWidth="1"/>
    <col min="7686" max="7686" width="15.1796875" style="11" customWidth="1"/>
    <col min="7687" max="7687" width="15.453125" style="11" customWidth="1"/>
    <col min="7688" max="7932" width="9.1796875" style="11" customWidth="1"/>
    <col min="7933" max="7933" width="5.1796875" style="11" customWidth="1"/>
    <col min="7934" max="7934" width="17.1796875" style="11" customWidth="1"/>
    <col min="7935" max="7935" width="4.453125" style="11" customWidth="1"/>
    <col min="7936" max="7936" width="13.453125" style="11"/>
    <col min="7937" max="7937" width="20" style="11" customWidth="1"/>
    <col min="7938" max="7940" width="13.453125" style="11" customWidth="1"/>
    <col min="7941" max="7941" width="13.54296875" style="11" customWidth="1"/>
    <col min="7942" max="7942" width="15.1796875" style="11" customWidth="1"/>
    <col min="7943" max="7943" width="15.453125" style="11" customWidth="1"/>
    <col min="7944" max="8188" width="9.1796875" style="11" customWidth="1"/>
    <col min="8189" max="8189" width="5.1796875" style="11" customWidth="1"/>
    <col min="8190" max="8190" width="17.1796875" style="11" customWidth="1"/>
    <col min="8191" max="8191" width="4.453125" style="11" customWidth="1"/>
    <col min="8192" max="8192" width="13.453125" style="11"/>
    <col min="8193" max="8193" width="20" style="11" customWidth="1"/>
    <col min="8194" max="8196" width="13.453125" style="11" customWidth="1"/>
    <col min="8197" max="8197" width="13.54296875" style="11" customWidth="1"/>
    <col min="8198" max="8198" width="15.1796875" style="11" customWidth="1"/>
    <col min="8199" max="8199" width="15.453125" style="11" customWidth="1"/>
    <col min="8200" max="8444" width="9.1796875" style="11" customWidth="1"/>
    <col min="8445" max="8445" width="5.1796875" style="11" customWidth="1"/>
    <col min="8446" max="8446" width="17.1796875" style="11" customWidth="1"/>
    <col min="8447" max="8447" width="4.453125" style="11" customWidth="1"/>
    <col min="8448" max="8448" width="13.453125" style="11"/>
    <col min="8449" max="8449" width="20" style="11" customWidth="1"/>
    <col min="8450" max="8452" width="13.453125" style="11" customWidth="1"/>
    <col min="8453" max="8453" width="13.54296875" style="11" customWidth="1"/>
    <col min="8454" max="8454" width="15.1796875" style="11" customWidth="1"/>
    <col min="8455" max="8455" width="15.453125" style="11" customWidth="1"/>
    <col min="8456" max="8700" width="9.1796875" style="11" customWidth="1"/>
    <col min="8701" max="8701" width="5.1796875" style="11" customWidth="1"/>
    <col min="8702" max="8702" width="17.1796875" style="11" customWidth="1"/>
    <col min="8703" max="8703" width="4.453125" style="11" customWidth="1"/>
    <col min="8704" max="8704" width="13.453125" style="11"/>
    <col min="8705" max="8705" width="20" style="11" customWidth="1"/>
    <col min="8706" max="8708" width="13.453125" style="11" customWidth="1"/>
    <col min="8709" max="8709" width="13.54296875" style="11" customWidth="1"/>
    <col min="8710" max="8710" width="15.1796875" style="11" customWidth="1"/>
    <col min="8711" max="8711" width="15.453125" style="11" customWidth="1"/>
    <col min="8712" max="8956" width="9.1796875" style="11" customWidth="1"/>
    <col min="8957" max="8957" width="5.1796875" style="11" customWidth="1"/>
    <col min="8958" max="8958" width="17.1796875" style="11" customWidth="1"/>
    <col min="8959" max="8959" width="4.453125" style="11" customWidth="1"/>
    <col min="8960" max="8960" width="13.453125" style="11"/>
    <col min="8961" max="8961" width="20" style="11" customWidth="1"/>
    <col min="8962" max="8964" width="13.453125" style="11" customWidth="1"/>
    <col min="8965" max="8965" width="13.54296875" style="11" customWidth="1"/>
    <col min="8966" max="8966" width="15.1796875" style="11" customWidth="1"/>
    <col min="8967" max="8967" width="15.453125" style="11" customWidth="1"/>
    <col min="8968" max="9212" width="9.1796875" style="11" customWidth="1"/>
    <col min="9213" max="9213" width="5.1796875" style="11" customWidth="1"/>
    <col min="9214" max="9214" width="17.1796875" style="11" customWidth="1"/>
    <col min="9215" max="9215" width="4.453125" style="11" customWidth="1"/>
    <col min="9216" max="9216" width="13.453125" style="11"/>
    <col min="9217" max="9217" width="20" style="11" customWidth="1"/>
    <col min="9218" max="9220" width="13.453125" style="11" customWidth="1"/>
    <col min="9221" max="9221" width="13.54296875" style="11" customWidth="1"/>
    <col min="9222" max="9222" width="15.1796875" style="11" customWidth="1"/>
    <col min="9223" max="9223" width="15.453125" style="11" customWidth="1"/>
    <col min="9224" max="9468" width="9.1796875" style="11" customWidth="1"/>
    <col min="9469" max="9469" width="5.1796875" style="11" customWidth="1"/>
    <col min="9470" max="9470" width="17.1796875" style="11" customWidth="1"/>
    <col min="9471" max="9471" width="4.453125" style="11" customWidth="1"/>
    <col min="9472" max="9472" width="13.453125" style="11"/>
    <col min="9473" max="9473" width="20" style="11" customWidth="1"/>
    <col min="9474" max="9476" width="13.453125" style="11" customWidth="1"/>
    <col min="9477" max="9477" width="13.54296875" style="11" customWidth="1"/>
    <col min="9478" max="9478" width="15.1796875" style="11" customWidth="1"/>
    <col min="9479" max="9479" width="15.453125" style="11" customWidth="1"/>
    <col min="9480" max="9724" width="9.1796875" style="11" customWidth="1"/>
    <col min="9725" max="9725" width="5.1796875" style="11" customWidth="1"/>
    <col min="9726" max="9726" width="17.1796875" style="11" customWidth="1"/>
    <col min="9727" max="9727" width="4.453125" style="11" customWidth="1"/>
    <col min="9728" max="9728" width="13.453125" style="11"/>
    <col min="9729" max="9729" width="20" style="11" customWidth="1"/>
    <col min="9730" max="9732" width="13.453125" style="11" customWidth="1"/>
    <col min="9733" max="9733" width="13.54296875" style="11" customWidth="1"/>
    <col min="9734" max="9734" width="15.1796875" style="11" customWidth="1"/>
    <col min="9735" max="9735" width="15.453125" style="11" customWidth="1"/>
    <col min="9736" max="9980" width="9.1796875" style="11" customWidth="1"/>
    <col min="9981" max="9981" width="5.1796875" style="11" customWidth="1"/>
    <col min="9982" max="9982" width="17.1796875" style="11" customWidth="1"/>
    <col min="9983" max="9983" width="4.453125" style="11" customWidth="1"/>
    <col min="9984" max="9984" width="13.453125" style="11"/>
    <col min="9985" max="9985" width="20" style="11" customWidth="1"/>
    <col min="9986" max="9988" width="13.453125" style="11" customWidth="1"/>
    <col min="9989" max="9989" width="13.54296875" style="11" customWidth="1"/>
    <col min="9990" max="9990" width="15.1796875" style="11" customWidth="1"/>
    <col min="9991" max="9991" width="15.453125" style="11" customWidth="1"/>
    <col min="9992" max="10236" width="9.1796875" style="11" customWidth="1"/>
    <col min="10237" max="10237" width="5.1796875" style="11" customWidth="1"/>
    <col min="10238" max="10238" width="17.1796875" style="11" customWidth="1"/>
    <col min="10239" max="10239" width="4.453125" style="11" customWidth="1"/>
    <col min="10240" max="10240" width="13.453125" style="11"/>
    <col min="10241" max="10241" width="20" style="11" customWidth="1"/>
    <col min="10242" max="10244" width="13.453125" style="11" customWidth="1"/>
    <col min="10245" max="10245" width="13.54296875" style="11" customWidth="1"/>
    <col min="10246" max="10246" width="15.1796875" style="11" customWidth="1"/>
    <col min="10247" max="10247" width="15.453125" style="11" customWidth="1"/>
    <col min="10248" max="10492" width="9.1796875" style="11" customWidth="1"/>
    <col min="10493" max="10493" width="5.1796875" style="11" customWidth="1"/>
    <col min="10494" max="10494" width="17.1796875" style="11" customWidth="1"/>
    <col min="10495" max="10495" width="4.453125" style="11" customWidth="1"/>
    <col min="10496" max="10496" width="13.453125" style="11"/>
    <col min="10497" max="10497" width="20" style="11" customWidth="1"/>
    <col min="10498" max="10500" width="13.453125" style="11" customWidth="1"/>
    <col min="10501" max="10501" width="13.54296875" style="11" customWidth="1"/>
    <col min="10502" max="10502" width="15.1796875" style="11" customWidth="1"/>
    <col min="10503" max="10503" width="15.453125" style="11" customWidth="1"/>
    <col min="10504" max="10748" width="9.1796875" style="11" customWidth="1"/>
    <col min="10749" max="10749" width="5.1796875" style="11" customWidth="1"/>
    <col min="10750" max="10750" width="17.1796875" style="11" customWidth="1"/>
    <col min="10751" max="10751" width="4.453125" style="11" customWidth="1"/>
    <col min="10752" max="10752" width="13.453125" style="11"/>
    <col min="10753" max="10753" width="20" style="11" customWidth="1"/>
    <col min="10754" max="10756" width="13.453125" style="11" customWidth="1"/>
    <col min="10757" max="10757" width="13.54296875" style="11" customWidth="1"/>
    <col min="10758" max="10758" width="15.1796875" style="11" customWidth="1"/>
    <col min="10759" max="10759" width="15.453125" style="11" customWidth="1"/>
    <col min="10760" max="11004" width="9.1796875" style="11" customWidth="1"/>
    <col min="11005" max="11005" width="5.1796875" style="11" customWidth="1"/>
    <col min="11006" max="11006" width="17.1796875" style="11" customWidth="1"/>
    <col min="11007" max="11007" width="4.453125" style="11" customWidth="1"/>
    <col min="11008" max="11008" width="13.453125" style="11"/>
    <col min="11009" max="11009" width="20" style="11" customWidth="1"/>
    <col min="11010" max="11012" width="13.453125" style="11" customWidth="1"/>
    <col min="11013" max="11013" width="13.54296875" style="11" customWidth="1"/>
    <col min="11014" max="11014" width="15.1796875" style="11" customWidth="1"/>
    <col min="11015" max="11015" width="15.453125" style="11" customWidth="1"/>
    <col min="11016" max="11260" width="9.1796875" style="11" customWidth="1"/>
    <col min="11261" max="11261" width="5.1796875" style="11" customWidth="1"/>
    <col min="11262" max="11262" width="17.1796875" style="11" customWidth="1"/>
    <col min="11263" max="11263" width="4.453125" style="11" customWidth="1"/>
    <col min="11264" max="11264" width="13.453125" style="11"/>
    <col min="11265" max="11265" width="20" style="11" customWidth="1"/>
    <col min="11266" max="11268" width="13.453125" style="11" customWidth="1"/>
    <col min="11269" max="11269" width="13.54296875" style="11" customWidth="1"/>
    <col min="11270" max="11270" width="15.1796875" style="11" customWidth="1"/>
    <col min="11271" max="11271" width="15.453125" style="11" customWidth="1"/>
    <col min="11272" max="11516" width="9.1796875" style="11" customWidth="1"/>
    <col min="11517" max="11517" width="5.1796875" style="11" customWidth="1"/>
    <col min="11518" max="11518" width="17.1796875" style="11" customWidth="1"/>
    <col min="11519" max="11519" width="4.453125" style="11" customWidth="1"/>
    <col min="11520" max="11520" width="13.453125" style="11"/>
    <col min="11521" max="11521" width="20" style="11" customWidth="1"/>
    <col min="11522" max="11524" width="13.453125" style="11" customWidth="1"/>
    <col min="11525" max="11525" width="13.54296875" style="11" customWidth="1"/>
    <col min="11526" max="11526" width="15.1796875" style="11" customWidth="1"/>
    <col min="11527" max="11527" width="15.453125" style="11" customWidth="1"/>
    <col min="11528" max="11772" width="9.1796875" style="11" customWidth="1"/>
    <col min="11773" max="11773" width="5.1796875" style="11" customWidth="1"/>
    <col min="11774" max="11774" width="17.1796875" style="11" customWidth="1"/>
    <col min="11775" max="11775" width="4.453125" style="11" customWidth="1"/>
    <col min="11776" max="11776" width="13.453125" style="11"/>
    <col min="11777" max="11777" width="20" style="11" customWidth="1"/>
    <col min="11778" max="11780" width="13.453125" style="11" customWidth="1"/>
    <col min="11781" max="11781" width="13.54296875" style="11" customWidth="1"/>
    <col min="11782" max="11782" width="15.1796875" style="11" customWidth="1"/>
    <col min="11783" max="11783" width="15.453125" style="11" customWidth="1"/>
    <col min="11784" max="12028" width="9.1796875" style="11" customWidth="1"/>
    <col min="12029" max="12029" width="5.1796875" style="11" customWidth="1"/>
    <col min="12030" max="12030" width="17.1796875" style="11" customWidth="1"/>
    <col min="12031" max="12031" width="4.453125" style="11" customWidth="1"/>
    <col min="12032" max="12032" width="13.453125" style="11"/>
    <col min="12033" max="12033" width="20" style="11" customWidth="1"/>
    <col min="12034" max="12036" width="13.453125" style="11" customWidth="1"/>
    <col min="12037" max="12037" width="13.54296875" style="11" customWidth="1"/>
    <col min="12038" max="12038" width="15.1796875" style="11" customWidth="1"/>
    <col min="12039" max="12039" width="15.453125" style="11" customWidth="1"/>
    <col min="12040" max="12284" width="9.1796875" style="11" customWidth="1"/>
    <col min="12285" max="12285" width="5.1796875" style="11" customWidth="1"/>
    <col min="12286" max="12286" width="17.1796875" style="11" customWidth="1"/>
    <col min="12287" max="12287" width="4.453125" style="11" customWidth="1"/>
    <col min="12288" max="12288" width="13.453125" style="11"/>
    <col min="12289" max="12289" width="20" style="11" customWidth="1"/>
    <col min="12290" max="12292" width="13.453125" style="11" customWidth="1"/>
    <col min="12293" max="12293" width="13.54296875" style="11" customWidth="1"/>
    <col min="12294" max="12294" width="15.1796875" style="11" customWidth="1"/>
    <col min="12295" max="12295" width="15.453125" style="11" customWidth="1"/>
    <col min="12296" max="12540" width="9.1796875" style="11" customWidth="1"/>
    <col min="12541" max="12541" width="5.1796875" style="11" customWidth="1"/>
    <col min="12542" max="12542" width="17.1796875" style="11" customWidth="1"/>
    <col min="12543" max="12543" width="4.453125" style="11" customWidth="1"/>
    <col min="12544" max="12544" width="13.453125" style="11"/>
    <col min="12545" max="12545" width="20" style="11" customWidth="1"/>
    <col min="12546" max="12548" width="13.453125" style="11" customWidth="1"/>
    <col min="12549" max="12549" width="13.54296875" style="11" customWidth="1"/>
    <col min="12550" max="12550" width="15.1796875" style="11" customWidth="1"/>
    <col min="12551" max="12551" width="15.453125" style="11" customWidth="1"/>
    <col min="12552" max="12796" width="9.1796875" style="11" customWidth="1"/>
    <col min="12797" max="12797" width="5.1796875" style="11" customWidth="1"/>
    <col min="12798" max="12798" width="17.1796875" style="11" customWidth="1"/>
    <col min="12799" max="12799" width="4.453125" style="11" customWidth="1"/>
    <col min="12800" max="12800" width="13.453125" style="11"/>
    <col min="12801" max="12801" width="20" style="11" customWidth="1"/>
    <col min="12802" max="12804" width="13.453125" style="11" customWidth="1"/>
    <col min="12805" max="12805" width="13.54296875" style="11" customWidth="1"/>
    <col min="12806" max="12806" width="15.1796875" style="11" customWidth="1"/>
    <col min="12807" max="12807" width="15.453125" style="11" customWidth="1"/>
    <col min="12808" max="13052" width="9.1796875" style="11" customWidth="1"/>
    <col min="13053" max="13053" width="5.1796875" style="11" customWidth="1"/>
    <col min="13054" max="13054" width="17.1796875" style="11" customWidth="1"/>
    <col min="13055" max="13055" width="4.453125" style="11" customWidth="1"/>
    <col min="13056" max="13056" width="13.453125" style="11"/>
    <col min="13057" max="13057" width="20" style="11" customWidth="1"/>
    <col min="13058" max="13060" width="13.453125" style="11" customWidth="1"/>
    <col min="13061" max="13061" width="13.54296875" style="11" customWidth="1"/>
    <col min="13062" max="13062" width="15.1796875" style="11" customWidth="1"/>
    <col min="13063" max="13063" width="15.453125" style="11" customWidth="1"/>
    <col min="13064" max="13308" width="9.1796875" style="11" customWidth="1"/>
    <col min="13309" max="13309" width="5.1796875" style="11" customWidth="1"/>
    <col min="13310" max="13310" width="17.1796875" style="11" customWidth="1"/>
    <col min="13311" max="13311" width="4.453125" style="11" customWidth="1"/>
    <col min="13312" max="13312" width="13.453125" style="11"/>
    <col min="13313" max="13313" width="20" style="11" customWidth="1"/>
    <col min="13314" max="13316" width="13.453125" style="11" customWidth="1"/>
    <col min="13317" max="13317" width="13.54296875" style="11" customWidth="1"/>
    <col min="13318" max="13318" width="15.1796875" style="11" customWidth="1"/>
    <col min="13319" max="13319" width="15.453125" style="11" customWidth="1"/>
    <col min="13320" max="13564" width="9.1796875" style="11" customWidth="1"/>
    <col min="13565" max="13565" width="5.1796875" style="11" customWidth="1"/>
    <col min="13566" max="13566" width="17.1796875" style="11" customWidth="1"/>
    <col min="13567" max="13567" width="4.453125" style="11" customWidth="1"/>
    <col min="13568" max="13568" width="13.453125" style="11"/>
    <col min="13569" max="13569" width="20" style="11" customWidth="1"/>
    <col min="13570" max="13572" width="13.453125" style="11" customWidth="1"/>
    <col min="13573" max="13573" width="13.54296875" style="11" customWidth="1"/>
    <col min="13574" max="13574" width="15.1796875" style="11" customWidth="1"/>
    <col min="13575" max="13575" width="15.453125" style="11" customWidth="1"/>
    <col min="13576" max="13820" width="9.1796875" style="11" customWidth="1"/>
    <col min="13821" max="13821" width="5.1796875" style="11" customWidth="1"/>
    <col min="13822" max="13822" width="17.1796875" style="11" customWidth="1"/>
    <col min="13823" max="13823" width="4.453125" style="11" customWidth="1"/>
    <col min="13824" max="13824" width="13.453125" style="11"/>
    <col min="13825" max="13825" width="20" style="11" customWidth="1"/>
    <col min="13826" max="13828" width="13.453125" style="11" customWidth="1"/>
    <col min="13829" max="13829" width="13.54296875" style="11" customWidth="1"/>
    <col min="13830" max="13830" width="15.1796875" style="11" customWidth="1"/>
    <col min="13831" max="13831" width="15.453125" style="11" customWidth="1"/>
    <col min="13832" max="14076" width="9.1796875" style="11" customWidth="1"/>
    <col min="14077" max="14077" width="5.1796875" style="11" customWidth="1"/>
    <col min="14078" max="14078" width="17.1796875" style="11" customWidth="1"/>
    <col min="14079" max="14079" width="4.453125" style="11" customWidth="1"/>
    <col min="14080" max="14080" width="13.453125" style="11"/>
    <col min="14081" max="14081" width="20" style="11" customWidth="1"/>
    <col min="14082" max="14084" width="13.453125" style="11" customWidth="1"/>
    <col min="14085" max="14085" width="13.54296875" style="11" customWidth="1"/>
    <col min="14086" max="14086" width="15.1796875" style="11" customWidth="1"/>
    <col min="14087" max="14087" width="15.453125" style="11" customWidth="1"/>
    <col min="14088" max="14332" width="9.1796875" style="11" customWidth="1"/>
    <col min="14333" max="14333" width="5.1796875" style="11" customWidth="1"/>
    <col min="14334" max="14334" width="17.1796875" style="11" customWidth="1"/>
    <col min="14335" max="14335" width="4.453125" style="11" customWidth="1"/>
    <col min="14336" max="14336" width="13.453125" style="11"/>
    <col min="14337" max="14337" width="20" style="11" customWidth="1"/>
    <col min="14338" max="14340" width="13.453125" style="11" customWidth="1"/>
    <col min="14341" max="14341" width="13.54296875" style="11" customWidth="1"/>
    <col min="14342" max="14342" width="15.1796875" style="11" customWidth="1"/>
    <col min="14343" max="14343" width="15.453125" style="11" customWidth="1"/>
    <col min="14344" max="14588" width="9.1796875" style="11" customWidth="1"/>
    <col min="14589" max="14589" width="5.1796875" style="11" customWidth="1"/>
    <col min="14590" max="14590" width="17.1796875" style="11" customWidth="1"/>
    <col min="14591" max="14591" width="4.453125" style="11" customWidth="1"/>
    <col min="14592" max="14592" width="13.453125" style="11"/>
    <col min="14593" max="14593" width="20" style="11" customWidth="1"/>
    <col min="14594" max="14596" width="13.453125" style="11" customWidth="1"/>
    <col min="14597" max="14597" width="13.54296875" style="11" customWidth="1"/>
    <col min="14598" max="14598" width="15.1796875" style="11" customWidth="1"/>
    <col min="14599" max="14599" width="15.453125" style="11" customWidth="1"/>
    <col min="14600" max="14844" width="9.1796875" style="11" customWidth="1"/>
    <col min="14845" max="14845" width="5.1796875" style="11" customWidth="1"/>
    <col min="14846" max="14846" width="17.1796875" style="11" customWidth="1"/>
    <col min="14847" max="14847" width="4.453125" style="11" customWidth="1"/>
    <col min="14848" max="14848" width="13.453125" style="11"/>
    <col min="14849" max="14849" width="20" style="11" customWidth="1"/>
    <col min="14850" max="14852" width="13.453125" style="11" customWidth="1"/>
    <col min="14853" max="14853" width="13.54296875" style="11" customWidth="1"/>
    <col min="14854" max="14854" width="15.1796875" style="11" customWidth="1"/>
    <col min="14855" max="14855" width="15.453125" style="11" customWidth="1"/>
    <col min="14856" max="15100" width="9.1796875" style="11" customWidth="1"/>
    <col min="15101" max="15101" width="5.1796875" style="11" customWidth="1"/>
    <col min="15102" max="15102" width="17.1796875" style="11" customWidth="1"/>
    <col min="15103" max="15103" width="4.453125" style="11" customWidth="1"/>
    <col min="15104" max="15104" width="13.453125" style="11"/>
    <col min="15105" max="15105" width="20" style="11" customWidth="1"/>
    <col min="15106" max="15108" width="13.453125" style="11" customWidth="1"/>
    <col min="15109" max="15109" width="13.54296875" style="11" customWidth="1"/>
    <col min="15110" max="15110" width="15.1796875" style="11" customWidth="1"/>
    <col min="15111" max="15111" width="15.453125" style="11" customWidth="1"/>
    <col min="15112" max="15356" width="9.1796875" style="11" customWidth="1"/>
    <col min="15357" max="15357" width="5.1796875" style="11" customWidth="1"/>
    <col min="15358" max="15358" width="17.1796875" style="11" customWidth="1"/>
    <col min="15359" max="15359" width="4.453125" style="11" customWidth="1"/>
    <col min="15360" max="15360" width="13.453125" style="11"/>
    <col min="15361" max="15361" width="20" style="11" customWidth="1"/>
    <col min="15362" max="15364" width="13.453125" style="11" customWidth="1"/>
    <col min="15365" max="15365" width="13.54296875" style="11" customWidth="1"/>
    <col min="15366" max="15366" width="15.1796875" style="11" customWidth="1"/>
    <col min="15367" max="15367" width="15.453125" style="11" customWidth="1"/>
    <col min="15368" max="15612" width="9.1796875" style="11" customWidth="1"/>
    <col min="15613" max="15613" width="5.1796875" style="11" customWidth="1"/>
    <col min="15614" max="15614" width="17.1796875" style="11" customWidth="1"/>
    <col min="15615" max="15615" width="4.453125" style="11" customWidth="1"/>
    <col min="15616" max="15616" width="13.453125" style="11"/>
    <col min="15617" max="15617" width="20" style="11" customWidth="1"/>
    <col min="15618" max="15620" width="13.453125" style="11" customWidth="1"/>
    <col min="15621" max="15621" width="13.54296875" style="11" customWidth="1"/>
    <col min="15622" max="15622" width="15.1796875" style="11" customWidth="1"/>
    <col min="15623" max="15623" width="15.453125" style="11" customWidth="1"/>
    <col min="15624" max="15868" width="9.1796875" style="11" customWidth="1"/>
    <col min="15869" max="15869" width="5.1796875" style="11" customWidth="1"/>
    <col min="15870" max="15870" width="17.1796875" style="11" customWidth="1"/>
    <col min="15871" max="15871" width="4.453125" style="11" customWidth="1"/>
    <col min="15872" max="15872" width="13.453125" style="11"/>
    <col min="15873" max="15873" width="20" style="11" customWidth="1"/>
    <col min="15874" max="15876" width="13.453125" style="11" customWidth="1"/>
    <col min="15877" max="15877" width="13.54296875" style="11" customWidth="1"/>
    <col min="15878" max="15878" width="15.1796875" style="11" customWidth="1"/>
    <col min="15879" max="15879" width="15.453125" style="11" customWidth="1"/>
    <col min="15880" max="16124" width="9.1796875" style="11" customWidth="1"/>
    <col min="16125" max="16125" width="5.1796875" style="11" customWidth="1"/>
    <col min="16126" max="16126" width="17.1796875" style="11" customWidth="1"/>
    <col min="16127" max="16127" width="4.453125" style="11" customWidth="1"/>
    <col min="16128" max="16128" width="13.453125" style="11"/>
    <col min="16129" max="16129" width="20" style="11" customWidth="1"/>
    <col min="16130" max="16132" width="13.453125" style="11" customWidth="1"/>
    <col min="16133" max="16133" width="13.54296875" style="11" customWidth="1"/>
    <col min="16134" max="16134" width="15.1796875" style="11" customWidth="1"/>
    <col min="16135" max="16135" width="15.453125" style="11" customWidth="1"/>
    <col min="16136" max="16380" width="9.1796875" style="11" customWidth="1"/>
    <col min="16381" max="16381" width="5.1796875" style="11" customWidth="1"/>
    <col min="16382" max="16382" width="17.1796875" style="11" customWidth="1"/>
    <col min="16383" max="16383" width="4.453125" style="11" customWidth="1"/>
    <col min="16384" max="16384" width="13.453125" style="11"/>
  </cols>
  <sheetData>
    <row r="1" spans="1:10" ht="15.5" x14ac:dyDescent="0.35">
      <c r="A1" s="1" t="s">
        <v>12</v>
      </c>
    </row>
    <row r="2" spans="1:10" ht="15.5" x14ac:dyDescent="0.35">
      <c r="A2" s="13" t="s">
        <v>81</v>
      </c>
    </row>
    <row r="4" spans="1:10" ht="15.5" x14ac:dyDescent="0.35">
      <c r="A4" s="3" t="s">
        <v>23</v>
      </c>
      <c r="B4" s="3" t="s">
        <v>50</v>
      </c>
    </row>
    <row r="5" spans="1:10" ht="15.5" x14ac:dyDescent="0.35">
      <c r="A5" s="3" t="s">
        <v>25</v>
      </c>
      <c r="B5" s="47" t="s">
        <v>70</v>
      </c>
    </row>
    <row r="6" spans="1:10" s="17" customFormat="1" ht="29" x14ac:dyDescent="0.3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17" t="s">
        <v>20</v>
      </c>
      <c r="H6" s="103" t="s">
        <v>107</v>
      </c>
      <c r="I6" s="164" t="s">
        <v>102</v>
      </c>
      <c r="J6" s="164"/>
    </row>
    <row r="7" spans="1:10" ht="14.5" x14ac:dyDescent="0.35">
      <c r="A7" s="55" t="s">
        <v>110</v>
      </c>
      <c r="B7" s="43">
        <f>B14+B21+B28+B35+B42</f>
        <v>0</v>
      </c>
      <c r="C7" s="150">
        <f t="shared" ref="C7:F7" si="0">C14+C21+C28+C35+C42</f>
        <v>806669</v>
      </c>
      <c r="D7" s="150">
        <f t="shared" si="0"/>
        <v>15826</v>
      </c>
      <c r="E7" s="150">
        <f t="shared" si="0"/>
        <v>193448</v>
      </c>
      <c r="F7" s="150">
        <f t="shared" si="0"/>
        <v>0</v>
      </c>
      <c r="G7" s="19">
        <f>SUM(B7:F7)</f>
        <v>1015943</v>
      </c>
      <c r="H7" s="104">
        <v>801845</v>
      </c>
      <c r="I7" s="108">
        <f>-(G7-H7)/G7</f>
        <v>-0.21073820086363113</v>
      </c>
      <c r="J7" s="109">
        <f>G7-H7</f>
        <v>214098</v>
      </c>
    </row>
    <row r="8" spans="1:10" ht="14.5" x14ac:dyDescent="0.35">
      <c r="A8" s="55" t="s">
        <v>111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4.5" x14ac:dyDescent="0.35">
      <c r="A9" s="55" t="s">
        <v>112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29" x14ac:dyDescent="0.35">
      <c r="A10" s="98" t="s">
        <v>114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4.5" x14ac:dyDescent="0.35">
      <c r="A11" s="142"/>
      <c r="B11" s="22"/>
      <c r="C11" s="22"/>
      <c r="D11" s="22"/>
      <c r="E11" s="22"/>
      <c r="F11" s="22"/>
      <c r="G11" s="23"/>
    </row>
    <row r="12" spans="1:10" ht="14.5" x14ac:dyDescent="0.35">
      <c r="A12" s="142"/>
      <c r="B12" s="24"/>
      <c r="C12" s="24"/>
      <c r="D12" s="24"/>
      <c r="E12" s="24"/>
      <c r="F12" s="24"/>
      <c r="G12" s="25"/>
    </row>
    <row r="13" spans="1:10" ht="43.5" x14ac:dyDescent="0.3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17" t="s">
        <v>20</v>
      </c>
    </row>
    <row r="14" spans="1:10" ht="14.5" x14ac:dyDescent="0.35">
      <c r="A14" s="139" t="s">
        <v>110</v>
      </c>
      <c r="B14" s="19">
        <f>0-B21</f>
        <v>0</v>
      </c>
      <c r="C14" s="140">
        <f>252706-C21</f>
        <v>-285983</v>
      </c>
      <c r="D14" s="140">
        <f>0-D21</f>
        <v>0</v>
      </c>
      <c r="E14" s="140">
        <f>193448-E21</f>
        <v>193448</v>
      </c>
      <c r="F14" s="140">
        <f>0-F21</f>
        <v>0</v>
      </c>
      <c r="G14" s="19">
        <f>SUM(B14:F14)</f>
        <v>-92535</v>
      </c>
    </row>
    <row r="15" spans="1:10" ht="14.5" x14ac:dyDescent="0.35">
      <c r="A15" s="139" t="s">
        <v>111</v>
      </c>
      <c r="B15" s="140">
        <v>0</v>
      </c>
      <c r="C15" s="140">
        <v>0</v>
      </c>
      <c r="D15" s="140">
        <v>0</v>
      </c>
      <c r="E15" s="140">
        <v>0</v>
      </c>
      <c r="F15" s="140">
        <v>0</v>
      </c>
      <c r="G15" s="19">
        <f>SUM(B15:F15)</f>
        <v>0</v>
      </c>
    </row>
    <row r="16" spans="1:10" ht="14.5" x14ac:dyDescent="0.35">
      <c r="A16" s="139" t="s">
        <v>112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9">
        <f>SUM(B16:F16)</f>
        <v>0</v>
      </c>
    </row>
    <row r="17" spans="1:7" ht="29" x14ac:dyDescent="0.35">
      <c r="A17" s="98" t="s">
        <v>114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4.5" x14ac:dyDescent="0.35">
      <c r="A18" s="148"/>
      <c r="B18" s="24"/>
      <c r="C18" s="24"/>
      <c r="D18" s="24"/>
      <c r="E18" s="24"/>
      <c r="F18" s="24"/>
      <c r="G18" s="25"/>
    </row>
    <row r="19" spans="1:7" ht="14.5" x14ac:dyDescent="0.35">
      <c r="A19" s="148"/>
      <c r="B19" s="26"/>
      <c r="C19" s="26"/>
      <c r="D19" s="26"/>
      <c r="E19" s="26"/>
      <c r="F19" s="26"/>
      <c r="G19" s="27"/>
    </row>
    <row r="20" spans="1:7" ht="29" x14ac:dyDescent="0.3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17" t="s">
        <v>20</v>
      </c>
    </row>
    <row r="21" spans="1:7" ht="14.5" x14ac:dyDescent="0.35">
      <c r="A21" s="139" t="s">
        <v>110</v>
      </c>
      <c r="B21" s="140">
        <v>0</v>
      </c>
      <c r="C21" s="140">
        <v>538689</v>
      </c>
      <c r="D21" s="140">
        <v>0</v>
      </c>
      <c r="E21" s="140">
        <v>0</v>
      </c>
      <c r="F21" s="140">
        <v>0</v>
      </c>
      <c r="G21" s="19">
        <f>SUM(B21:F21)</f>
        <v>538689</v>
      </c>
    </row>
    <row r="22" spans="1:7" ht="14.5" x14ac:dyDescent="0.35">
      <c r="A22" s="139" t="s">
        <v>111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19">
        <f>SUM(B22:F22)</f>
        <v>0</v>
      </c>
    </row>
    <row r="23" spans="1:7" ht="14.5" x14ac:dyDescent="0.35">
      <c r="A23" s="139" t="s">
        <v>112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9">
        <f>SUM(B23:F23)</f>
        <v>0</v>
      </c>
    </row>
    <row r="24" spans="1:7" ht="29" x14ac:dyDescent="0.35">
      <c r="A24" s="98" t="s">
        <v>114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4.5" x14ac:dyDescent="0.35">
      <c r="A25" s="142"/>
      <c r="B25" s="26"/>
      <c r="C25" s="26"/>
      <c r="D25" s="26"/>
      <c r="E25" s="26"/>
      <c r="F25" s="26"/>
      <c r="G25" s="27"/>
    </row>
    <row r="26" spans="1:7" ht="14.5" x14ac:dyDescent="0.35">
      <c r="A26" s="142"/>
      <c r="B26" s="26"/>
      <c r="C26" s="26"/>
      <c r="D26" s="26"/>
      <c r="E26" s="26"/>
      <c r="F26" s="26"/>
      <c r="G26" s="27"/>
    </row>
    <row r="27" spans="1:7" ht="29" x14ac:dyDescent="0.3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17" t="s">
        <v>20</v>
      </c>
    </row>
    <row r="28" spans="1:7" ht="14.5" x14ac:dyDescent="0.35">
      <c r="A28" s="139" t="s">
        <v>110</v>
      </c>
      <c r="B28" s="140">
        <v>0</v>
      </c>
      <c r="C28" s="140">
        <v>0</v>
      </c>
      <c r="D28" s="140">
        <v>19168</v>
      </c>
      <c r="E28" s="140">
        <v>0</v>
      </c>
      <c r="F28" s="140">
        <v>0</v>
      </c>
      <c r="G28" s="19">
        <f>SUM(B28:F28)</f>
        <v>19168</v>
      </c>
    </row>
    <row r="29" spans="1:7" ht="14.5" x14ac:dyDescent="0.35">
      <c r="A29" s="139" t="s">
        <v>111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9">
        <f>SUM(B29:F29)</f>
        <v>0</v>
      </c>
    </row>
    <row r="30" spans="1:7" ht="14.5" x14ac:dyDescent="0.35">
      <c r="A30" s="139" t="s">
        <v>112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9">
        <f>SUM(B30:F30)</f>
        <v>0</v>
      </c>
    </row>
    <row r="31" spans="1:7" ht="29" x14ac:dyDescent="0.35">
      <c r="A31" s="98" t="s">
        <v>114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4.5" x14ac:dyDescent="0.35">
      <c r="A32" s="142"/>
      <c r="B32" s="22"/>
      <c r="C32" s="22"/>
      <c r="D32" s="22"/>
      <c r="E32" s="22"/>
      <c r="F32" s="22"/>
      <c r="G32" s="25"/>
    </row>
    <row r="33" spans="1:7" ht="14.5" x14ac:dyDescent="0.35">
      <c r="A33" s="142"/>
      <c r="B33" s="22"/>
      <c r="C33" s="22"/>
      <c r="D33" s="22"/>
      <c r="E33" s="22"/>
      <c r="F33" s="22"/>
      <c r="G33" s="25"/>
    </row>
    <row r="34" spans="1:7" ht="29" x14ac:dyDescent="0.3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17" t="s">
        <v>20</v>
      </c>
    </row>
    <row r="35" spans="1:7" ht="14.5" x14ac:dyDescent="0.35">
      <c r="A35" s="139" t="s">
        <v>110</v>
      </c>
      <c r="B35" s="140">
        <v>0</v>
      </c>
      <c r="C35" s="140">
        <v>0</v>
      </c>
      <c r="D35" s="140">
        <v>-3342</v>
      </c>
      <c r="E35" s="140">
        <v>0</v>
      </c>
      <c r="F35" s="140">
        <v>0</v>
      </c>
      <c r="G35" s="19">
        <f>SUM(B35:F35)</f>
        <v>-3342</v>
      </c>
    </row>
    <row r="36" spans="1:7" ht="14.5" x14ac:dyDescent="0.35">
      <c r="A36" s="139" t="s">
        <v>111</v>
      </c>
      <c r="B36" s="140">
        <v>0</v>
      </c>
      <c r="C36" s="140">
        <v>0</v>
      </c>
      <c r="D36" s="140">
        <v>0</v>
      </c>
      <c r="E36" s="140">
        <v>0</v>
      </c>
      <c r="F36" s="140">
        <v>0</v>
      </c>
      <c r="G36" s="19">
        <f>SUM(B36:F36)</f>
        <v>0</v>
      </c>
    </row>
    <row r="37" spans="1:7" ht="14.5" x14ac:dyDescent="0.35">
      <c r="A37" s="139" t="s">
        <v>112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9">
        <f>SUM(B37:F37)</f>
        <v>0</v>
      </c>
    </row>
    <row r="38" spans="1:7" ht="29" x14ac:dyDescent="0.35">
      <c r="A38" s="98" t="s">
        <v>114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7" ht="14.5" x14ac:dyDescent="0.35">
      <c r="A39" s="136"/>
      <c r="B39" s="22"/>
      <c r="C39" s="22"/>
      <c r="D39" s="22"/>
      <c r="E39" s="22"/>
      <c r="F39" s="22"/>
      <c r="G39" s="23"/>
    </row>
    <row r="40" spans="1:7" ht="14.5" x14ac:dyDescent="0.35">
      <c r="A40" s="136"/>
      <c r="B40" s="22"/>
      <c r="C40" s="22"/>
      <c r="D40" s="22"/>
      <c r="E40" s="22"/>
      <c r="F40" s="22"/>
      <c r="G40" s="23"/>
    </row>
    <row r="41" spans="1:7" ht="29" x14ac:dyDescent="0.3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17" t="s">
        <v>20</v>
      </c>
    </row>
    <row r="42" spans="1:7" ht="14.5" x14ac:dyDescent="0.35">
      <c r="A42" s="139" t="s">
        <v>110</v>
      </c>
      <c r="B42" s="140">
        <v>0</v>
      </c>
      <c r="C42" s="140">
        <v>553963</v>
      </c>
      <c r="D42" s="140">
        <v>0</v>
      </c>
      <c r="E42" s="140">
        <v>0</v>
      </c>
      <c r="F42" s="140">
        <v>0</v>
      </c>
      <c r="G42" s="19">
        <f>SUM(B42:F42)</f>
        <v>553963</v>
      </c>
    </row>
    <row r="43" spans="1:7" ht="14.5" x14ac:dyDescent="0.35">
      <c r="A43" s="139" t="s">
        <v>111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9">
        <f>SUM(B43:F43)</f>
        <v>0</v>
      </c>
    </row>
    <row r="44" spans="1:7" ht="14.5" x14ac:dyDescent="0.35">
      <c r="A44" s="139" t="s">
        <v>112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9">
        <f>SUM(B44:F44)</f>
        <v>0</v>
      </c>
    </row>
    <row r="45" spans="1:7" ht="29" x14ac:dyDescent="0.35">
      <c r="A45" s="98" t="s">
        <v>114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7" ht="14.5" x14ac:dyDescent="0.3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4" orientation="landscape" cellComments="atEnd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11" sqref="B11"/>
    </sheetView>
  </sheetViews>
  <sheetFormatPr defaultRowHeight="14.5" x14ac:dyDescent="0.35"/>
  <cols>
    <col min="1" max="1" width="27.1796875" style="2" customWidth="1"/>
    <col min="2" max="2" width="24.54296875" style="2" bestFit="1" customWidth="1"/>
    <col min="3" max="3" width="24.54296875" style="2" customWidth="1"/>
    <col min="4" max="7" width="15.54296875" style="2" customWidth="1"/>
    <col min="8" max="8" width="9.54296875" style="59" bestFit="1" customWidth="1"/>
    <col min="9" max="233" width="9.1796875" style="2"/>
    <col min="234" max="234" width="27.1796875" style="2" customWidth="1"/>
    <col min="235" max="235" width="24.54296875" style="2" bestFit="1" customWidth="1"/>
    <col min="236" max="246" width="15.54296875" style="2" customWidth="1"/>
    <col min="247" max="247" width="21.54296875" style="2" customWidth="1"/>
    <col min="248" max="489" width="9.1796875" style="2"/>
    <col min="490" max="490" width="27.1796875" style="2" customWidth="1"/>
    <col min="491" max="491" width="24.54296875" style="2" bestFit="1" customWidth="1"/>
    <col min="492" max="502" width="15.54296875" style="2" customWidth="1"/>
    <col min="503" max="503" width="21.54296875" style="2" customWidth="1"/>
    <col min="504" max="745" width="9.1796875" style="2"/>
    <col min="746" max="746" width="27.1796875" style="2" customWidth="1"/>
    <col min="747" max="747" width="24.54296875" style="2" bestFit="1" customWidth="1"/>
    <col min="748" max="758" width="15.54296875" style="2" customWidth="1"/>
    <col min="759" max="759" width="21.54296875" style="2" customWidth="1"/>
    <col min="760" max="1001" width="9.1796875" style="2"/>
    <col min="1002" max="1002" width="27.1796875" style="2" customWidth="1"/>
    <col min="1003" max="1003" width="24.54296875" style="2" bestFit="1" customWidth="1"/>
    <col min="1004" max="1014" width="15.54296875" style="2" customWidth="1"/>
    <col min="1015" max="1015" width="21.54296875" style="2" customWidth="1"/>
    <col min="1016" max="1257" width="9.1796875" style="2"/>
    <col min="1258" max="1258" width="27.1796875" style="2" customWidth="1"/>
    <col min="1259" max="1259" width="24.54296875" style="2" bestFit="1" customWidth="1"/>
    <col min="1260" max="1270" width="15.54296875" style="2" customWidth="1"/>
    <col min="1271" max="1271" width="21.54296875" style="2" customWidth="1"/>
    <col min="1272" max="1513" width="9.1796875" style="2"/>
    <col min="1514" max="1514" width="27.1796875" style="2" customWidth="1"/>
    <col min="1515" max="1515" width="24.54296875" style="2" bestFit="1" customWidth="1"/>
    <col min="1516" max="1526" width="15.54296875" style="2" customWidth="1"/>
    <col min="1527" max="1527" width="21.54296875" style="2" customWidth="1"/>
    <col min="1528" max="1769" width="9.1796875" style="2"/>
    <col min="1770" max="1770" width="27.1796875" style="2" customWidth="1"/>
    <col min="1771" max="1771" width="24.54296875" style="2" bestFit="1" customWidth="1"/>
    <col min="1772" max="1782" width="15.54296875" style="2" customWidth="1"/>
    <col min="1783" max="1783" width="21.54296875" style="2" customWidth="1"/>
    <col min="1784" max="2025" width="9.1796875" style="2"/>
    <col min="2026" max="2026" width="27.1796875" style="2" customWidth="1"/>
    <col min="2027" max="2027" width="24.54296875" style="2" bestFit="1" customWidth="1"/>
    <col min="2028" max="2038" width="15.54296875" style="2" customWidth="1"/>
    <col min="2039" max="2039" width="21.54296875" style="2" customWidth="1"/>
    <col min="2040" max="2281" width="9.1796875" style="2"/>
    <col min="2282" max="2282" width="27.1796875" style="2" customWidth="1"/>
    <col min="2283" max="2283" width="24.54296875" style="2" bestFit="1" customWidth="1"/>
    <col min="2284" max="2294" width="15.54296875" style="2" customWidth="1"/>
    <col min="2295" max="2295" width="21.54296875" style="2" customWidth="1"/>
    <col min="2296" max="2537" width="9.1796875" style="2"/>
    <col min="2538" max="2538" width="27.1796875" style="2" customWidth="1"/>
    <col min="2539" max="2539" width="24.54296875" style="2" bestFit="1" customWidth="1"/>
    <col min="2540" max="2550" width="15.54296875" style="2" customWidth="1"/>
    <col min="2551" max="2551" width="21.54296875" style="2" customWidth="1"/>
    <col min="2552" max="2793" width="9.1796875" style="2"/>
    <col min="2794" max="2794" width="27.1796875" style="2" customWidth="1"/>
    <col min="2795" max="2795" width="24.54296875" style="2" bestFit="1" customWidth="1"/>
    <col min="2796" max="2806" width="15.54296875" style="2" customWidth="1"/>
    <col min="2807" max="2807" width="21.54296875" style="2" customWidth="1"/>
    <col min="2808" max="3049" width="9.1796875" style="2"/>
    <col min="3050" max="3050" width="27.1796875" style="2" customWidth="1"/>
    <col min="3051" max="3051" width="24.54296875" style="2" bestFit="1" customWidth="1"/>
    <col min="3052" max="3062" width="15.54296875" style="2" customWidth="1"/>
    <col min="3063" max="3063" width="21.54296875" style="2" customWidth="1"/>
    <col min="3064" max="3305" width="9.1796875" style="2"/>
    <col min="3306" max="3306" width="27.1796875" style="2" customWidth="1"/>
    <col min="3307" max="3307" width="24.54296875" style="2" bestFit="1" customWidth="1"/>
    <col min="3308" max="3318" width="15.54296875" style="2" customWidth="1"/>
    <col min="3319" max="3319" width="21.54296875" style="2" customWidth="1"/>
    <col min="3320" max="3561" width="9.1796875" style="2"/>
    <col min="3562" max="3562" width="27.1796875" style="2" customWidth="1"/>
    <col min="3563" max="3563" width="24.54296875" style="2" bestFit="1" customWidth="1"/>
    <col min="3564" max="3574" width="15.54296875" style="2" customWidth="1"/>
    <col min="3575" max="3575" width="21.54296875" style="2" customWidth="1"/>
    <col min="3576" max="3817" width="9.1796875" style="2"/>
    <col min="3818" max="3818" width="27.1796875" style="2" customWidth="1"/>
    <col min="3819" max="3819" width="24.54296875" style="2" bestFit="1" customWidth="1"/>
    <col min="3820" max="3830" width="15.54296875" style="2" customWidth="1"/>
    <col min="3831" max="3831" width="21.54296875" style="2" customWidth="1"/>
    <col min="3832" max="4073" width="9.1796875" style="2"/>
    <col min="4074" max="4074" width="27.1796875" style="2" customWidth="1"/>
    <col min="4075" max="4075" width="24.54296875" style="2" bestFit="1" customWidth="1"/>
    <col min="4076" max="4086" width="15.54296875" style="2" customWidth="1"/>
    <col min="4087" max="4087" width="21.54296875" style="2" customWidth="1"/>
    <col min="4088" max="4329" width="9.1796875" style="2"/>
    <col min="4330" max="4330" width="27.1796875" style="2" customWidth="1"/>
    <col min="4331" max="4331" width="24.54296875" style="2" bestFit="1" customWidth="1"/>
    <col min="4332" max="4342" width="15.54296875" style="2" customWidth="1"/>
    <col min="4343" max="4343" width="21.54296875" style="2" customWidth="1"/>
    <col min="4344" max="4585" width="9.1796875" style="2"/>
    <col min="4586" max="4586" width="27.1796875" style="2" customWidth="1"/>
    <col min="4587" max="4587" width="24.54296875" style="2" bestFit="1" customWidth="1"/>
    <col min="4588" max="4598" width="15.54296875" style="2" customWidth="1"/>
    <col min="4599" max="4599" width="21.54296875" style="2" customWidth="1"/>
    <col min="4600" max="4841" width="9.1796875" style="2"/>
    <col min="4842" max="4842" width="27.1796875" style="2" customWidth="1"/>
    <col min="4843" max="4843" width="24.54296875" style="2" bestFit="1" customWidth="1"/>
    <col min="4844" max="4854" width="15.54296875" style="2" customWidth="1"/>
    <col min="4855" max="4855" width="21.54296875" style="2" customWidth="1"/>
    <col min="4856" max="5097" width="9.1796875" style="2"/>
    <col min="5098" max="5098" width="27.1796875" style="2" customWidth="1"/>
    <col min="5099" max="5099" width="24.54296875" style="2" bestFit="1" customWidth="1"/>
    <col min="5100" max="5110" width="15.54296875" style="2" customWidth="1"/>
    <col min="5111" max="5111" width="21.54296875" style="2" customWidth="1"/>
    <col min="5112" max="5353" width="9.1796875" style="2"/>
    <col min="5354" max="5354" width="27.1796875" style="2" customWidth="1"/>
    <col min="5355" max="5355" width="24.54296875" style="2" bestFit="1" customWidth="1"/>
    <col min="5356" max="5366" width="15.54296875" style="2" customWidth="1"/>
    <col min="5367" max="5367" width="21.54296875" style="2" customWidth="1"/>
    <col min="5368" max="5609" width="9.1796875" style="2"/>
    <col min="5610" max="5610" width="27.1796875" style="2" customWidth="1"/>
    <col min="5611" max="5611" width="24.54296875" style="2" bestFit="1" customWidth="1"/>
    <col min="5612" max="5622" width="15.54296875" style="2" customWidth="1"/>
    <col min="5623" max="5623" width="21.54296875" style="2" customWidth="1"/>
    <col min="5624" max="5865" width="9.1796875" style="2"/>
    <col min="5866" max="5866" width="27.1796875" style="2" customWidth="1"/>
    <col min="5867" max="5867" width="24.54296875" style="2" bestFit="1" customWidth="1"/>
    <col min="5868" max="5878" width="15.54296875" style="2" customWidth="1"/>
    <col min="5879" max="5879" width="21.54296875" style="2" customWidth="1"/>
    <col min="5880" max="6121" width="9.1796875" style="2"/>
    <col min="6122" max="6122" width="27.1796875" style="2" customWidth="1"/>
    <col min="6123" max="6123" width="24.54296875" style="2" bestFit="1" customWidth="1"/>
    <col min="6124" max="6134" width="15.54296875" style="2" customWidth="1"/>
    <col min="6135" max="6135" width="21.54296875" style="2" customWidth="1"/>
    <col min="6136" max="6377" width="9.1796875" style="2"/>
    <col min="6378" max="6378" width="27.1796875" style="2" customWidth="1"/>
    <col min="6379" max="6379" width="24.54296875" style="2" bestFit="1" customWidth="1"/>
    <col min="6380" max="6390" width="15.54296875" style="2" customWidth="1"/>
    <col min="6391" max="6391" width="21.54296875" style="2" customWidth="1"/>
    <col min="6392" max="6633" width="9.1796875" style="2"/>
    <col min="6634" max="6634" width="27.1796875" style="2" customWidth="1"/>
    <col min="6635" max="6635" width="24.54296875" style="2" bestFit="1" customWidth="1"/>
    <col min="6636" max="6646" width="15.54296875" style="2" customWidth="1"/>
    <col min="6647" max="6647" width="21.54296875" style="2" customWidth="1"/>
    <col min="6648" max="6889" width="9.1796875" style="2"/>
    <col min="6890" max="6890" width="27.1796875" style="2" customWidth="1"/>
    <col min="6891" max="6891" width="24.54296875" style="2" bestFit="1" customWidth="1"/>
    <col min="6892" max="6902" width="15.54296875" style="2" customWidth="1"/>
    <col min="6903" max="6903" width="21.54296875" style="2" customWidth="1"/>
    <col min="6904" max="7145" width="9.1796875" style="2"/>
    <col min="7146" max="7146" width="27.1796875" style="2" customWidth="1"/>
    <col min="7147" max="7147" width="24.54296875" style="2" bestFit="1" customWidth="1"/>
    <col min="7148" max="7158" width="15.54296875" style="2" customWidth="1"/>
    <col min="7159" max="7159" width="21.54296875" style="2" customWidth="1"/>
    <col min="7160" max="7401" width="9.1796875" style="2"/>
    <col min="7402" max="7402" width="27.1796875" style="2" customWidth="1"/>
    <col min="7403" max="7403" width="24.54296875" style="2" bestFit="1" customWidth="1"/>
    <col min="7404" max="7414" width="15.54296875" style="2" customWidth="1"/>
    <col min="7415" max="7415" width="21.54296875" style="2" customWidth="1"/>
    <col min="7416" max="7657" width="9.1796875" style="2"/>
    <col min="7658" max="7658" width="27.1796875" style="2" customWidth="1"/>
    <col min="7659" max="7659" width="24.54296875" style="2" bestFit="1" customWidth="1"/>
    <col min="7660" max="7670" width="15.54296875" style="2" customWidth="1"/>
    <col min="7671" max="7671" width="21.54296875" style="2" customWidth="1"/>
    <col min="7672" max="7913" width="9.1796875" style="2"/>
    <col min="7914" max="7914" width="27.1796875" style="2" customWidth="1"/>
    <col min="7915" max="7915" width="24.54296875" style="2" bestFit="1" customWidth="1"/>
    <col min="7916" max="7926" width="15.54296875" style="2" customWidth="1"/>
    <col min="7927" max="7927" width="21.54296875" style="2" customWidth="1"/>
    <col min="7928" max="8169" width="9.1796875" style="2"/>
    <col min="8170" max="8170" width="27.1796875" style="2" customWidth="1"/>
    <col min="8171" max="8171" width="24.54296875" style="2" bestFit="1" customWidth="1"/>
    <col min="8172" max="8182" width="15.54296875" style="2" customWidth="1"/>
    <col min="8183" max="8183" width="21.54296875" style="2" customWidth="1"/>
    <col min="8184" max="8425" width="9.1796875" style="2"/>
    <col min="8426" max="8426" width="27.1796875" style="2" customWidth="1"/>
    <col min="8427" max="8427" width="24.54296875" style="2" bestFit="1" customWidth="1"/>
    <col min="8428" max="8438" width="15.54296875" style="2" customWidth="1"/>
    <col min="8439" max="8439" width="21.54296875" style="2" customWidth="1"/>
    <col min="8440" max="8681" width="9.1796875" style="2"/>
    <col min="8682" max="8682" width="27.1796875" style="2" customWidth="1"/>
    <col min="8683" max="8683" width="24.54296875" style="2" bestFit="1" customWidth="1"/>
    <col min="8684" max="8694" width="15.54296875" style="2" customWidth="1"/>
    <col min="8695" max="8695" width="21.54296875" style="2" customWidth="1"/>
    <col min="8696" max="8937" width="9.1796875" style="2"/>
    <col min="8938" max="8938" width="27.1796875" style="2" customWidth="1"/>
    <col min="8939" max="8939" width="24.54296875" style="2" bestFit="1" customWidth="1"/>
    <col min="8940" max="8950" width="15.54296875" style="2" customWidth="1"/>
    <col min="8951" max="8951" width="21.54296875" style="2" customWidth="1"/>
    <col min="8952" max="9193" width="9.1796875" style="2"/>
    <col min="9194" max="9194" width="27.1796875" style="2" customWidth="1"/>
    <col min="9195" max="9195" width="24.54296875" style="2" bestFit="1" customWidth="1"/>
    <col min="9196" max="9206" width="15.54296875" style="2" customWidth="1"/>
    <col min="9207" max="9207" width="21.54296875" style="2" customWidth="1"/>
    <col min="9208" max="9449" width="9.1796875" style="2"/>
    <col min="9450" max="9450" width="27.1796875" style="2" customWidth="1"/>
    <col min="9451" max="9451" width="24.54296875" style="2" bestFit="1" customWidth="1"/>
    <col min="9452" max="9462" width="15.54296875" style="2" customWidth="1"/>
    <col min="9463" max="9463" width="21.54296875" style="2" customWidth="1"/>
    <col min="9464" max="9705" width="9.1796875" style="2"/>
    <col min="9706" max="9706" width="27.1796875" style="2" customWidth="1"/>
    <col min="9707" max="9707" width="24.54296875" style="2" bestFit="1" customWidth="1"/>
    <col min="9708" max="9718" width="15.54296875" style="2" customWidth="1"/>
    <col min="9719" max="9719" width="21.54296875" style="2" customWidth="1"/>
    <col min="9720" max="9961" width="9.1796875" style="2"/>
    <col min="9962" max="9962" width="27.1796875" style="2" customWidth="1"/>
    <col min="9963" max="9963" width="24.54296875" style="2" bestFit="1" customWidth="1"/>
    <col min="9964" max="9974" width="15.54296875" style="2" customWidth="1"/>
    <col min="9975" max="9975" width="21.54296875" style="2" customWidth="1"/>
    <col min="9976" max="10217" width="9.1796875" style="2"/>
    <col min="10218" max="10218" width="27.1796875" style="2" customWidth="1"/>
    <col min="10219" max="10219" width="24.54296875" style="2" bestFit="1" customWidth="1"/>
    <col min="10220" max="10230" width="15.54296875" style="2" customWidth="1"/>
    <col min="10231" max="10231" width="21.54296875" style="2" customWidth="1"/>
    <col min="10232" max="10473" width="9.1796875" style="2"/>
    <col min="10474" max="10474" width="27.1796875" style="2" customWidth="1"/>
    <col min="10475" max="10475" width="24.54296875" style="2" bestFit="1" customWidth="1"/>
    <col min="10476" max="10486" width="15.54296875" style="2" customWidth="1"/>
    <col min="10487" max="10487" width="21.54296875" style="2" customWidth="1"/>
    <col min="10488" max="10729" width="9.1796875" style="2"/>
    <col min="10730" max="10730" width="27.1796875" style="2" customWidth="1"/>
    <col min="10731" max="10731" width="24.54296875" style="2" bestFit="1" customWidth="1"/>
    <col min="10732" max="10742" width="15.54296875" style="2" customWidth="1"/>
    <col min="10743" max="10743" width="21.54296875" style="2" customWidth="1"/>
    <col min="10744" max="10985" width="9.1796875" style="2"/>
    <col min="10986" max="10986" width="27.1796875" style="2" customWidth="1"/>
    <col min="10987" max="10987" width="24.54296875" style="2" bestFit="1" customWidth="1"/>
    <col min="10988" max="10998" width="15.54296875" style="2" customWidth="1"/>
    <col min="10999" max="10999" width="21.54296875" style="2" customWidth="1"/>
    <col min="11000" max="11241" width="9.1796875" style="2"/>
    <col min="11242" max="11242" width="27.1796875" style="2" customWidth="1"/>
    <col min="11243" max="11243" width="24.54296875" style="2" bestFit="1" customWidth="1"/>
    <col min="11244" max="11254" width="15.54296875" style="2" customWidth="1"/>
    <col min="11255" max="11255" width="21.54296875" style="2" customWidth="1"/>
    <col min="11256" max="11497" width="9.1796875" style="2"/>
    <col min="11498" max="11498" width="27.1796875" style="2" customWidth="1"/>
    <col min="11499" max="11499" width="24.54296875" style="2" bestFit="1" customWidth="1"/>
    <col min="11500" max="11510" width="15.54296875" style="2" customWidth="1"/>
    <col min="11511" max="11511" width="21.54296875" style="2" customWidth="1"/>
    <col min="11512" max="11753" width="9.1796875" style="2"/>
    <col min="11754" max="11754" width="27.1796875" style="2" customWidth="1"/>
    <col min="11755" max="11755" width="24.54296875" style="2" bestFit="1" customWidth="1"/>
    <col min="11756" max="11766" width="15.54296875" style="2" customWidth="1"/>
    <col min="11767" max="11767" width="21.54296875" style="2" customWidth="1"/>
    <col min="11768" max="12009" width="9.1796875" style="2"/>
    <col min="12010" max="12010" width="27.1796875" style="2" customWidth="1"/>
    <col min="12011" max="12011" width="24.54296875" style="2" bestFit="1" customWidth="1"/>
    <col min="12012" max="12022" width="15.54296875" style="2" customWidth="1"/>
    <col min="12023" max="12023" width="21.54296875" style="2" customWidth="1"/>
    <col min="12024" max="12265" width="9.1796875" style="2"/>
    <col min="12266" max="12266" width="27.1796875" style="2" customWidth="1"/>
    <col min="12267" max="12267" width="24.54296875" style="2" bestFit="1" customWidth="1"/>
    <col min="12268" max="12278" width="15.54296875" style="2" customWidth="1"/>
    <col min="12279" max="12279" width="21.54296875" style="2" customWidth="1"/>
    <col min="12280" max="12521" width="9.1796875" style="2"/>
    <col min="12522" max="12522" width="27.1796875" style="2" customWidth="1"/>
    <col min="12523" max="12523" width="24.54296875" style="2" bestFit="1" customWidth="1"/>
    <col min="12524" max="12534" width="15.54296875" style="2" customWidth="1"/>
    <col min="12535" max="12535" width="21.54296875" style="2" customWidth="1"/>
    <col min="12536" max="12777" width="9.1796875" style="2"/>
    <col min="12778" max="12778" width="27.1796875" style="2" customWidth="1"/>
    <col min="12779" max="12779" width="24.54296875" style="2" bestFit="1" customWidth="1"/>
    <col min="12780" max="12790" width="15.54296875" style="2" customWidth="1"/>
    <col min="12791" max="12791" width="21.54296875" style="2" customWidth="1"/>
    <col min="12792" max="13033" width="9.1796875" style="2"/>
    <col min="13034" max="13034" width="27.1796875" style="2" customWidth="1"/>
    <col min="13035" max="13035" width="24.54296875" style="2" bestFit="1" customWidth="1"/>
    <col min="13036" max="13046" width="15.54296875" style="2" customWidth="1"/>
    <col min="13047" max="13047" width="21.54296875" style="2" customWidth="1"/>
    <col min="13048" max="13289" width="9.1796875" style="2"/>
    <col min="13290" max="13290" width="27.1796875" style="2" customWidth="1"/>
    <col min="13291" max="13291" width="24.54296875" style="2" bestFit="1" customWidth="1"/>
    <col min="13292" max="13302" width="15.54296875" style="2" customWidth="1"/>
    <col min="13303" max="13303" width="21.54296875" style="2" customWidth="1"/>
    <col min="13304" max="13545" width="9.1796875" style="2"/>
    <col min="13546" max="13546" width="27.1796875" style="2" customWidth="1"/>
    <col min="13547" max="13547" width="24.54296875" style="2" bestFit="1" customWidth="1"/>
    <col min="13548" max="13558" width="15.54296875" style="2" customWidth="1"/>
    <col min="13559" max="13559" width="21.54296875" style="2" customWidth="1"/>
    <col min="13560" max="13801" width="9.1796875" style="2"/>
    <col min="13802" max="13802" width="27.1796875" style="2" customWidth="1"/>
    <col min="13803" max="13803" width="24.54296875" style="2" bestFit="1" customWidth="1"/>
    <col min="13804" max="13814" width="15.54296875" style="2" customWidth="1"/>
    <col min="13815" max="13815" width="21.54296875" style="2" customWidth="1"/>
    <col min="13816" max="14057" width="9.1796875" style="2"/>
    <col min="14058" max="14058" width="27.1796875" style="2" customWidth="1"/>
    <col min="14059" max="14059" width="24.54296875" style="2" bestFit="1" customWidth="1"/>
    <col min="14060" max="14070" width="15.54296875" style="2" customWidth="1"/>
    <col min="14071" max="14071" width="21.54296875" style="2" customWidth="1"/>
    <col min="14072" max="14313" width="9.1796875" style="2"/>
    <col min="14314" max="14314" width="27.1796875" style="2" customWidth="1"/>
    <col min="14315" max="14315" width="24.54296875" style="2" bestFit="1" customWidth="1"/>
    <col min="14316" max="14326" width="15.54296875" style="2" customWidth="1"/>
    <col min="14327" max="14327" width="21.54296875" style="2" customWidth="1"/>
    <col min="14328" max="14569" width="9.1796875" style="2"/>
    <col min="14570" max="14570" width="27.1796875" style="2" customWidth="1"/>
    <col min="14571" max="14571" width="24.54296875" style="2" bestFit="1" customWidth="1"/>
    <col min="14572" max="14582" width="15.54296875" style="2" customWidth="1"/>
    <col min="14583" max="14583" width="21.54296875" style="2" customWidth="1"/>
    <col min="14584" max="14825" width="9.1796875" style="2"/>
    <col min="14826" max="14826" width="27.1796875" style="2" customWidth="1"/>
    <col min="14827" max="14827" width="24.54296875" style="2" bestFit="1" customWidth="1"/>
    <col min="14828" max="14838" width="15.54296875" style="2" customWidth="1"/>
    <col min="14839" max="14839" width="21.54296875" style="2" customWidth="1"/>
    <col min="14840" max="15081" width="9.1796875" style="2"/>
    <col min="15082" max="15082" width="27.1796875" style="2" customWidth="1"/>
    <col min="15083" max="15083" width="24.54296875" style="2" bestFit="1" customWidth="1"/>
    <col min="15084" max="15094" width="15.54296875" style="2" customWidth="1"/>
    <col min="15095" max="15095" width="21.54296875" style="2" customWidth="1"/>
    <col min="15096" max="15337" width="9.1796875" style="2"/>
    <col min="15338" max="15338" width="27.1796875" style="2" customWidth="1"/>
    <col min="15339" max="15339" width="24.54296875" style="2" bestFit="1" customWidth="1"/>
    <col min="15340" max="15350" width="15.54296875" style="2" customWidth="1"/>
    <col min="15351" max="15351" width="21.54296875" style="2" customWidth="1"/>
    <col min="15352" max="15593" width="9.1796875" style="2"/>
    <col min="15594" max="15594" width="27.1796875" style="2" customWidth="1"/>
    <col min="15595" max="15595" width="24.54296875" style="2" bestFit="1" customWidth="1"/>
    <col min="15596" max="15606" width="15.54296875" style="2" customWidth="1"/>
    <col min="15607" max="15607" width="21.54296875" style="2" customWidth="1"/>
    <col min="15608" max="15849" width="9.1796875" style="2"/>
    <col min="15850" max="15850" width="27.1796875" style="2" customWidth="1"/>
    <col min="15851" max="15851" width="24.54296875" style="2" bestFit="1" customWidth="1"/>
    <col min="15852" max="15862" width="15.54296875" style="2" customWidth="1"/>
    <col min="15863" max="15863" width="21.54296875" style="2" customWidth="1"/>
    <col min="15864" max="16105" width="9.1796875" style="2"/>
    <col min="16106" max="16106" width="27.1796875" style="2" customWidth="1"/>
    <col min="16107" max="16107" width="24.54296875" style="2" bestFit="1" customWidth="1"/>
    <col min="16108" max="16118" width="15.54296875" style="2" customWidth="1"/>
    <col min="16119" max="16119" width="21.54296875" style="2" customWidth="1"/>
    <col min="16120" max="16384" width="9.1796875" style="2"/>
  </cols>
  <sheetData>
    <row r="1" spans="1:7" ht="15.5" x14ac:dyDescent="0.35">
      <c r="A1" s="1" t="s">
        <v>0</v>
      </c>
    </row>
    <row r="2" spans="1:7" ht="15.5" x14ac:dyDescent="0.35">
      <c r="A2" s="48" t="s">
        <v>109</v>
      </c>
      <c r="B2" s="44"/>
      <c r="C2" s="44"/>
      <c r="D2" s="44"/>
      <c r="E2" s="44"/>
      <c r="F2" s="44"/>
      <c r="G2" s="44"/>
    </row>
    <row r="3" spans="1:7" ht="15.5" x14ac:dyDescent="0.35">
      <c r="A3" s="48"/>
      <c r="B3" s="44"/>
      <c r="C3" s="44"/>
      <c r="D3" s="44"/>
      <c r="E3" s="44"/>
      <c r="F3" s="44"/>
      <c r="G3" s="44"/>
    </row>
    <row r="4" spans="1:7" ht="15.5" x14ac:dyDescent="0.35">
      <c r="A4" s="48" t="s">
        <v>1</v>
      </c>
      <c r="B4" s="48" t="s">
        <v>71</v>
      </c>
      <c r="C4" s="48"/>
      <c r="D4" s="44"/>
      <c r="E4" s="44"/>
      <c r="F4" s="44"/>
      <c r="G4" s="44"/>
    </row>
    <row r="5" spans="1:7" ht="15.5" x14ac:dyDescent="0.35">
      <c r="A5" s="48"/>
      <c r="B5" s="48"/>
      <c r="C5" s="48"/>
      <c r="D5" s="44"/>
      <c r="E5" s="44"/>
      <c r="F5" s="44"/>
      <c r="G5" s="44"/>
    </row>
    <row r="6" spans="1:7" ht="15.5" x14ac:dyDescent="0.35">
      <c r="A6" s="48"/>
      <c r="B6" s="48"/>
      <c r="C6" s="48"/>
      <c r="D6" s="44"/>
      <c r="E6" s="44"/>
      <c r="F6" s="44"/>
      <c r="G6" s="44"/>
    </row>
    <row r="7" spans="1:7" ht="44.5" x14ac:dyDescent="0.45">
      <c r="A7" s="62" t="s">
        <v>3</v>
      </c>
      <c r="B7" s="163" t="s">
        <v>4</v>
      </c>
      <c r="C7" s="163"/>
      <c r="D7" s="40" t="s">
        <v>5</v>
      </c>
      <c r="E7" s="40" t="s">
        <v>6</v>
      </c>
      <c r="F7" s="40" t="s">
        <v>7</v>
      </c>
      <c r="G7" s="40" t="s">
        <v>8</v>
      </c>
    </row>
    <row r="8" spans="1:7" x14ac:dyDescent="0.35">
      <c r="A8" s="44"/>
      <c r="B8" s="6" t="s">
        <v>82</v>
      </c>
      <c r="C8" s="6" t="s">
        <v>83</v>
      </c>
      <c r="D8" s="41" t="s">
        <v>9</v>
      </c>
      <c r="E8" s="41" t="s">
        <v>10</v>
      </c>
      <c r="F8" s="41" t="s">
        <v>11</v>
      </c>
      <c r="G8" s="41"/>
    </row>
    <row r="9" spans="1:7" x14ac:dyDescent="0.35">
      <c r="A9" s="44"/>
      <c r="B9" s="42"/>
      <c r="C9" s="42"/>
      <c r="D9" s="42"/>
      <c r="E9" s="42"/>
      <c r="F9" s="42"/>
      <c r="G9" s="42"/>
    </row>
    <row r="10" spans="1:7" ht="15.5" x14ac:dyDescent="0.35">
      <c r="A10" s="51" t="s">
        <v>110</v>
      </c>
      <c r="B10" s="9">
        <f>'90-Categorized Balances'!G14</f>
        <v>31589</v>
      </c>
      <c r="C10" s="9">
        <f>'90-Categorized Balances'!G21</f>
        <v>221755</v>
      </c>
      <c r="D10" s="9">
        <f>'90-Categorized Balances'!G28</f>
        <v>18855</v>
      </c>
      <c r="E10" s="9">
        <f>'90-Categorized Balances'!G35</f>
        <v>153467</v>
      </c>
      <c r="F10" s="9">
        <f>'90-Categorized Balances'!G42</f>
        <v>0</v>
      </c>
      <c r="G10" s="9">
        <f>SUM(B10:F10)</f>
        <v>425666</v>
      </c>
    </row>
    <row r="11" spans="1:7" ht="15.5" x14ac:dyDescent="0.35">
      <c r="A11" s="51" t="s">
        <v>111</v>
      </c>
      <c r="B11" s="68">
        <f>'90-Categorized Balances'!G15</f>
        <v>0</v>
      </c>
      <c r="C11" s="9">
        <f>'90-Categorized Balances'!G22</f>
        <v>0</v>
      </c>
      <c r="D11" s="68">
        <f>'90-Categorized Balances'!G29</f>
        <v>0</v>
      </c>
      <c r="E11" s="68">
        <f>'90-Categorized Balances'!G36</f>
        <v>0</v>
      </c>
      <c r="F11" s="68">
        <f>'90-Categorized Balances'!G43</f>
        <v>0</v>
      </c>
      <c r="G11" s="9">
        <f>SUM(B11:F11)</f>
        <v>0</v>
      </c>
    </row>
    <row r="12" spans="1:7" ht="15.5" x14ac:dyDescent="0.35">
      <c r="A12" s="51" t="s">
        <v>112</v>
      </c>
      <c r="B12" s="68">
        <f>'90-Categorized Balances'!G16</f>
        <v>0</v>
      </c>
      <c r="C12" s="9">
        <f>'90-Categorized Balances'!G23</f>
        <v>0</v>
      </c>
      <c r="D12" s="68">
        <f>'90-Categorized Balances'!G30</f>
        <v>0</v>
      </c>
      <c r="E12" s="68">
        <f>'90-Categorized Balances'!G37</f>
        <v>0</v>
      </c>
      <c r="F12" s="68">
        <f>'90-Categorized Balances'!G44</f>
        <v>0</v>
      </c>
      <c r="G12" s="9">
        <f>SUM(B12:F12)</f>
        <v>0</v>
      </c>
    </row>
    <row r="13" spans="1:7" x14ac:dyDescent="0.35">
      <c r="A13" s="44"/>
      <c r="B13" s="68"/>
      <c r="C13" s="68"/>
      <c r="D13" s="68"/>
      <c r="E13" s="68"/>
      <c r="F13" s="68"/>
      <c r="G13" s="68"/>
    </row>
    <row r="14" spans="1:7" x14ac:dyDescent="0.35">
      <c r="F14" s="44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G7" sqref="G7"/>
    </sheetView>
  </sheetViews>
  <sheetFormatPr defaultColWidth="13.453125" defaultRowHeight="13" x14ac:dyDescent="0.3"/>
  <cols>
    <col min="1" max="1" width="20" style="11" customWidth="1"/>
    <col min="2" max="4" width="13.453125" style="11" customWidth="1"/>
    <col min="5" max="5" width="13.54296875" style="11" customWidth="1"/>
    <col min="6" max="6" width="15.1796875" style="11" customWidth="1"/>
    <col min="7" max="7" width="15.453125" style="12" customWidth="1"/>
    <col min="8" max="8" width="16.54296875" style="11" customWidth="1"/>
    <col min="9" max="9" width="9.1796875" style="105" customWidth="1"/>
    <col min="10" max="10" width="10.26953125" style="11" customWidth="1"/>
    <col min="11" max="252" width="9.1796875" style="11" customWidth="1"/>
    <col min="253" max="253" width="5.1796875" style="11" customWidth="1"/>
    <col min="254" max="254" width="17.1796875" style="11" customWidth="1"/>
    <col min="255" max="255" width="4.453125" style="11" customWidth="1"/>
    <col min="256" max="256" width="13.453125" style="11"/>
    <col min="257" max="257" width="20" style="11" customWidth="1"/>
    <col min="258" max="260" width="13.453125" style="11" customWidth="1"/>
    <col min="261" max="261" width="13.54296875" style="11" customWidth="1"/>
    <col min="262" max="262" width="15.1796875" style="11" customWidth="1"/>
    <col min="263" max="263" width="15.453125" style="11" customWidth="1"/>
    <col min="264" max="508" width="9.1796875" style="11" customWidth="1"/>
    <col min="509" max="509" width="5.1796875" style="11" customWidth="1"/>
    <col min="510" max="510" width="17.1796875" style="11" customWidth="1"/>
    <col min="511" max="511" width="4.453125" style="11" customWidth="1"/>
    <col min="512" max="512" width="13.453125" style="11"/>
    <col min="513" max="513" width="20" style="11" customWidth="1"/>
    <col min="514" max="516" width="13.453125" style="11" customWidth="1"/>
    <col min="517" max="517" width="13.54296875" style="11" customWidth="1"/>
    <col min="518" max="518" width="15.1796875" style="11" customWidth="1"/>
    <col min="519" max="519" width="15.453125" style="11" customWidth="1"/>
    <col min="520" max="764" width="9.1796875" style="11" customWidth="1"/>
    <col min="765" max="765" width="5.1796875" style="11" customWidth="1"/>
    <col min="766" max="766" width="17.1796875" style="11" customWidth="1"/>
    <col min="767" max="767" width="4.453125" style="11" customWidth="1"/>
    <col min="768" max="768" width="13.453125" style="11"/>
    <col min="769" max="769" width="20" style="11" customWidth="1"/>
    <col min="770" max="772" width="13.453125" style="11" customWidth="1"/>
    <col min="773" max="773" width="13.54296875" style="11" customWidth="1"/>
    <col min="774" max="774" width="15.1796875" style="11" customWidth="1"/>
    <col min="775" max="775" width="15.453125" style="11" customWidth="1"/>
    <col min="776" max="1020" width="9.1796875" style="11" customWidth="1"/>
    <col min="1021" max="1021" width="5.1796875" style="11" customWidth="1"/>
    <col min="1022" max="1022" width="17.1796875" style="11" customWidth="1"/>
    <col min="1023" max="1023" width="4.453125" style="11" customWidth="1"/>
    <col min="1024" max="1024" width="13.453125" style="11"/>
    <col min="1025" max="1025" width="20" style="11" customWidth="1"/>
    <col min="1026" max="1028" width="13.453125" style="11" customWidth="1"/>
    <col min="1029" max="1029" width="13.54296875" style="11" customWidth="1"/>
    <col min="1030" max="1030" width="15.1796875" style="11" customWidth="1"/>
    <col min="1031" max="1031" width="15.453125" style="11" customWidth="1"/>
    <col min="1032" max="1276" width="9.1796875" style="11" customWidth="1"/>
    <col min="1277" max="1277" width="5.1796875" style="11" customWidth="1"/>
    <col min="1278" max="1278" width="17.1796875" style="11" customWidth="1"/>
    <col min="1279" max="1279" width="4.453125" style="11" customWidth="1"/>
    <col min="1280" max="1280" width="13.453125" style="11"/>
    <col min="1281" max="1281" width="20" style="11" customWidth="1"/>
    <col min="1282" max="1284" width="13.453125" style="11" customWidth="1"/>
    <col min="1285" max="1285" width="13.54296875" style="11" customWidth="1"/>
    <col min="1286" max="1286" width="15.1796875" style="11" customWidth="1"/>
    <col min="1287" max="1287" width="15.453125" style="11" customWidth="1"/>
    <col min="1288" max="1532" width="9.1796875" style="11" customWidth="1"/>
    <col min="1533" max="1533" width="5.1796875" style="11" customWidth="1"/>
    <col min="1534" max="1534" width="17.1796875" style="11" customWidth="1"/>
    <col min="1535" max="1535" width="4.453125" style="11" customWidth="1"/>
    <col min="1536" max="1536" width="13.453125" style="11"/>
    <col min="1537" max="1537" width="20" style="11" customWidth="1"/>
    <col min="1538" max="1540" width="13.453125" style="11" customWidth="1"/>
    <col min="1541" max="1541" width="13.54296875" style="11" customWidth="1"/>
    <col min="1542" max="1542" width="15.1796875" style="11" customWidth="1"/>
    <col min="1543" max="1543" width="15.453125" style="11" customWidth="1"/>
    <col min="1544" max="1788" width="9.1796875" style="11" customWidth="1"/>
    <col min="1789" max="1789" width="5.1796875" style="11" customWidth="1"/>
    <col min="1790" max="1790" width="17.1796875" style="11" customWidth="1"/>
    <col min="1791" max="1791" width="4.453125" style="11" customWidth="1"/>
    <col min="1792" max="1792" width="13.453125" style="11"/>
    <col min="1793" max="1793" width="20" style="11" customWidth="1"/>
    <col min="1794" max="1796" width="13.453125" style="11" customWidth="1"/>
    <col min="1797" max="1797" width="13.54296875" style="11" customWidth="1"/>
    <col min="1798" max="1798" width="15.1796875" style="11" customWidth="1"/>
    <col min="1799" max="1799" width="15.453125" style="11" customWidth="1"/>
    <col min="1800" max="2044" width="9.1796875" style="11" customWidth="1"/>
    <col min="2045" max="2045" width="5.1796875" style="11" customWidth="1"/>
    <col min="2046" max="2046" width="17.1796875" style="11" customWidth="1"/>
    <col min="2047" max="2047" width="4.453125" style="11" customWidth="1"/>
    <col min="2048" max="2048" width="13.453125" style="11"/>
    <col min="2049" max="2049" width="20" style="11" customWidth="1"/>
    <col min="2050" max="2052" width="13.453125" style="11" customWidth="1"/>
    <col min="2053" max="2053" width="13.54296875" style="11" customWidth="1"/>
    <col min="2054" max="2054" width="15.1796875" style="11" customWidth="1"/>
    <col min="2055" max="2055" width="15.453125" style="11" customWidth="1"/>
    <col min="2056" max="2300" width="9.1796875" style="11" customWidth="1"/>
    <col min="2301" max="2301" width="5.1796875" style="11" customWidth="1"/>
    <col min="2302" max="2302" width="17.1796875" style="11" customWidth="1"/>
    <col min="2303" max="2303" width="4.453125" style="11" customWidth="1"/>
    <col min="2304" max="2304" width="13.453125" style="11"/>
    <col min="2305" max="2305" width="20" style="11" customWidth="1"/>
    <col min="2306" max="2308" width="13.453125" style="11" customWidth="1"/>
    <col min="2309" max="2309" width="13.54296875" style="11" customWidth="1"/>
    <col min="2310" max="2310" width="15.1796875" style="11" customWidth="1"/>
    <col min="2311" max="2311" width="15.453125" style="11" customWidth="1"/>
    <col min="2312" max="2556" width="9.1796875" style="11" customWidth="1"/>
    <col min="2557" max="2557" width="5.1796875" style="11" customWidth="1"/>
    <col min="2558" max="2558" width="17.1796875" style="11" customWidth="1"/>
    <col min="2559" max="2559" width="4.453125" style="11" customWidth="1"/>
    <col min="2560" max="2560" width="13.453125" style="11"/>
    <col min="2561" max="2561" width="20" style="11" customWidth="1"/>
    <col min="2562" max="2564" width="13.453125" style="11" customWidth="1"/>
    <col min="2565" max="2565" width="13.54296875" style="11" customWidth="1"/>
    <col min="2566" max="2566" width="15.1796875" style="11" customWidth="1"/>
    <col min="2567" max="2567" width="15.453125" style="11" customWidth="1"/>
    <col min="2568" max="2812" width="9.1796875" style="11" customWidth="1"/>
    <col min="2813" max="2813" width="5.1796875" style="11" customWidth="1"/>
    <col min="2814" max="2814" width="17.1796875" style="11" customWidth="1"/>
    <col min="2815" max="2815" width="4.453125" style="11" customWidth="1"/>
    <col min="2816" max="2816" width="13.453125" style="11"/>
    <col min="2817" max="2817" width="20" style="11" customWidth="1"/>
    <col min="2818" max="2820" width="13.453125" style="11" customWidth="1"/>
    <col min="2821" max="2821" width="13.54296875" style="11" customWidth="1"/>
    <col min="2822" max="2822" width="15.1796875" style="11" customWidth="1"/>
    <col min="2823" max="2823" width="15.453125" style="11" customWidth="1"/>
    <col min="2824" max="3068" width="9.1796875" style="11" customWidth="1"/>
    <col min="3069" max="3069" width="5.1796875" style="11" customWidth="1"/>
    <col min="3070" max="3070" width="17.1796875" style="11" customWidth="1"/>
    <col min="3071" max="3071" width="4.453125" style="11" customWidth="1"/>
    <col min="3072" max="3072" width="13.453125" style="11"/>
    <col min="3073" max="3073" width="20" style="11" customWidth="1"/>
    <col min="3074" max="3076" width="13.453125" style="11" customWidth="1"/>
    <col min="3077" max="3077" width="13.54296875" style="11" customWidth="1"/>
    <col min="3078" max="3078" width="15.1796875" style="11" customWidth="1"/>
    <col min="3079" max="3079" width="15.453125" style="11" customWidth="1"/>
    <col min="3080" max="3324" width="9.1796875" style="11" customWidth="1"/>
    <col min="3325" max="3325" width="5.1796875" style="11" customWidth="1"/>
    <col min="3326" max="3326" width="17.1796875" style="11" customWidth="1"/>
    <col min="3327" max="3327" width="4.453125" style="11" customWidth="1"/>
    <col min="3328" max="3328" width="13.453125" style="11"/>
    <col min="3329" max="3329" width="20" style="11" customWidth="1"/>
    <col min="3330" max="3332" width="13.453125" style="11" customWidth="1"/>
    <col min="3333" max="3333" width="13.54296875" style="11" customWidth="1"/>
    <col min="3334" max="3334" width="15.1796875" style="11" customWidth="1"/>
    <col min="3335" max="3335" width="15.453125" style="11" customWidth="1"/>
    <col min="3336" max="3580" width="9.1796875" style="11" customWidth="1"/>
    <col min="3581" max="3581" width="5.1796875" style="11" customWidth="1"/>
    <col min="3582" max="3582" width="17.1796875" style="11" customWidth="1"/>
    <col min="3583" max="3583" width="4.453125" style="11" customWidth="1"/>
    <col min="3584" max="3584" width="13.453125" style="11"/>
    <col min="3585" max="3585" width="20" style="11" customWidth="1"/>
    <col min="3586" max="3588" width="13.453125" style="11" customWidth="1"/>
    <col min="3589" max="3589" width="13.54296875" style="11" customWidth="1"/>
    <col min="3590" max="3590" width="15.1796875" style="11" customWidth="1"/>
    <col min="3591" max="3591" width="15.453125" style="11" customWidth="1"/>
    <col min="3592" max="3836" width="9.1796875" style="11" customWidth="1"/>
    <col min="3837" max="3837" width="5.1796875" style="11" customWidth="1"/>
    <col min="3838" max="3838" width="17.1796875" style="11" customWidth="1"/>
    <col min="3839" max="3839" width="4.453125" style="11" customWidth="1"/>
    <col min="3840" max="3840" width="13.453125" style="11"/>
    <col min="3841" max="3841" width="20" style="11" customWidth="1"/>
    <col min="3842" max="3844" width="13.453125" style="11" customWidth="1"/>
    <col min="3845" max="3845" width="13.54296875" style="11" customWidth="1"/>
    <col min="3846" max="3846" width="15.1796875" style="11" customWidth="1"/>
    <col min="3847" max="3847" width="15.453125" style="11" customWidth="1"/>
    <col min="3848" max="4092" width="9.1796875" style="11" customWidth="1"/>
    <col min="4093" max="4093" width="5.1796875" style="11" customWidth="1"/>
    <col min="4094" max="4094" width="17.1796875" style="11" customWidth="1"/>
    <col min="4095" max="4095" width="4.453125" style="11" customWidth="1"/>
    <col min="4096" max="4096" width="13.453125" style="11"/>
    <col min="4097" max="4097" width="20" style="11" customWidth="1"/>
    <col min="4098" max="4100" width="13.453125" style="11" customWidth="1"/>
    <col min="4101" max="4101" width="13.54296875" style="11" customWidth="1"/>
    <col min="4102" max="4102" width="15.1796875" style="11" customWidth="1"/>
    <col min="4103" max="4103" width="15.453125" style="11" customWidth="1"/>
    <col min="4104" max="4348" width="9.1796875" style="11" customWidth="1"/>
    <col min="4349" max="4349" width="5.1796875" style="11" customWidth="1"/>
    <col min="4350" max="4350" width="17.1796875" style="11" customWidth="1"/>
    <col min="4351" max="4351" width="4.453125" style="11" customWidth="1"/>
    <col min="4352" max="4352" width="13.453125" style="11"/>
    <col min="4353" max="4353" width="20" style="11" customWidth="1"/>
    <col min="4354" max="4356" width="13.453125" style="11" customWidth="1"/>
    <col min="4357" max="4357" width="13.54296875" style="11" customWidth="1"/>
    <col min="4358" max="4358" width="15.1796875" style="11" customWidth="1"/>
    <col min="4359" max="4359" width="15.453125" style="11" customWidth="1"/>
    <col min="4360" max="4604" width="9.1796875" style="11" customWidth="1"/>
    <col min="4605" max="4605" width="5.1796875" style="11" customWidth="1"/>
    <col min="4606" max="4606" width="17.1796875" style="11" customWidth="1"/>
    <col min="4607" max="4607" width="4.453125" style="11" customWidth="1"/>
    <col min="4608" max="4608" width="13.453125" style="11"/>
    <col min="4609" max="4609" width="20" style="11" customWidth="1"/>
    <col min="4610" max="4612" width="13.453125" style="11" customWidth="1"/>
    <col min="4613" max="4613" width="13.54296875" style="11" customWidth="1"/>
    <col min="4614" max="4614" width="15.1796875" style="11" customWidth="1"/>
    <col min="4615" max="4615" width="15.453125" style="11" customWidth="1"/>
    <col min="4616" max="4860" width="9.1796875" style="11" customWidth="1"/>
    <col min="4861" max="4861" width="5.1796875" style="11" customWidth="1"/>
    <col min="4862" max="4862" width="17.1796875" style="11" customWidth="1"/>
    <col min="4863" max="4863" width="4.453125" style="11" customWidth="1"/>
    <col min="4864" max="4864" width="13.453125" style="11"/>
    <col min="4865" max="4865" width="20" style="11" customWidth="1"/>
    <col min="4866" max="4868" width="13.453125" style="11" customWidth="1"/>
    <col min="4869" max="4869" width="13.54296875" style="11" customWidth="1"/>
    <col min="4870" max="4870" width="15.1796875" style="11" customWidth="1"/>
    <col min="4871" max="4871" width="15.453125" style="11" customWidth="1"/>
    <col min="4872" max="5116" width="9.1796875" style="11" customWidth="1"/>
    <col min="5117" max="5117" width="5.1796875" style="11" customWidth="1"/>
    <col min="5118" max="5118" width="17.1796875" style="11" customWidth="1"/>
    <col min="5119" max="5119" width="4.453125" style="11" customWidth="1"/>
    <col min="5120" max="5120" width="13.453125" style="11"/>
    <col min="5121" max="5121" width="20" style="11" customWidth="1"/>
    <col min="5122" max="5124" width="13.453125" style="11" customWidth="1"/>
    <col min="5125" max="5125" width="13.54296875" style="11" customWidth="1"/>
    <col min="5126" max="5126" width="15.1796875" style="11" customWidth="1"/>
    <col min="5127" max="5127" width="15.453125" style="11" customWidth="1"/>
    <col min="5128" max="5372" width="9.1796875" style="11" customWidth="1"/>
    <col min="5373" max="5373" width="5.1796875" style="11" customWidth="1"/>
    <col min="5374" max="5374" width="17.1796875" style="11" customWidth="1"/>
    <col min="5375" max="5375" width="4.453125" style="11" customWidth="1"/>
    <col min="5376" max="5376" width="13.453125" style="11"/>
    <col min="5377" max="5377" width="20" style="11" customWidth="1"/>
    <col min="5378" max="5380" width="13.453125" style="11" customWidth="1"/>
    <col min="5381" max="5381" width="13.54296875" style="11" customWidth="1"/>
    <col min="5382" max="5382" width="15.1796875" style="11" customWidth="1"/>
    <col min="5383" max="5383" width="15.453125" style="11" customWidth="1"/>
    <col min="5384" max="5628" width="9.1796875" style="11" customWidth="1"/>
    <col min="5629" max="5629" width="5.1796875" style="11" customWidth="1"/>
    <col min="5630" max="5630" width="17.1796875" style="11" customWidth="1"/>
    <col min="5631" max="5631" width="4.453125" style="11" customWidth="1"/>
    <col min="5632" max="5632" width="13.453125" style="11"/>
    <col min="5633" max="5633" width="20" style="11" customWidth="1"/>
    <col min="5634" max="5636" width="13.453125" style="11" customWidth="1"/>
    <col min="5637" max="5637" width="13.54296875" style="11" customWidth="1"/>
    <col min="5638" max="5638" width="15.1796875" style="11" customWidth="1"/>
    <col min="5639" max="5639" width="15.453125" style="11" customWidth="1"/>
    <col min="5640" max="5884" width="9.1796875" style="11" customWidth="1"/>
    <col min="5885" max="5885" width="5.1796875" style="11" customWidth="1"/>
    <col min="5886" max="5886" width="17.1796875" style="11" customWidth="1"/>
    <col min="5887" max="5887" width="4.453125" style="11" customWidth="1"/>
    <col min="5888" max="5888" width="13.453125" style="11"/>
    <col min="5889" max="5889" width="20" style="11" customWidth="1"/>
    <col min="5890" max="5892" width="13.453125" style="11" customWidth="1"/>
    <col min="5893" max="5893" width="13.54296875" style="11" customWidth="1"/>
    <col min="5894" max="5894" width="15.1796875" style="11" customWidth="1"/>
    <col min="5895" max="5895" width="15.453125" style="11" customWidth="1"/>
    <col min="5896" max="6140" width="9.1796875" style="11" customWidth="1"/>
    <col min="6141" max="6141" width="5.1796875" style="11" customWidth="1"/>
    <col min="6142" max="6142" width="17.1796875" style="11" customWidth="1"/>
    <col min="6143" max="6143" width="4.453125" style="11" customWidth="1"/>
    <col min="6144" max="6144" width="13.453125" style="11"/>
    <col min="6145" max="6145" width="20" style="11" customWidth="1"/>
    <col min="6146" max="6148" width="13.453125" style="11" customWidth="1"/>
    <col min="6149" max="6149" width="13.54296875" style="11" customWidth="1"/>
    <col min="6150" max="6150" width="15.1796875" style="11" customWidth="1"/>
    <col min="6151" max="6151" width="15.453125" style="11" customWidth="1"/>
    <col min="6152" max="6396" width="9.1796875" style="11" customWidth="1"/>
    <col min="6397" max="6397" width="5.1796875" style="11" customWidth="1"/>
    <col min="6398" max="6398" width="17.1796875" style="11" customWidth="1"/>
    <col min="6399" max="6399" width="4.453125" style="11" customWidth="1"/>
    <col min="6400" max="6400" width="13.453125" style="11"/>
    <col min="6401" max="6401" width="20" style="11" customWidth="1"/>
    <col min="6402" max="6404" width="13.453125" style="11" customWidth="1"/>
    <col min="6405" max="6405" width="13.54296875" style="11" customWidth="1"/>
    <col min="6406" max="6406" width="15.1796875" style="11" customWidth="1"/>
    <col min="6407" max="6407" width="15.453125" style="11" customWidth="1"/>
    <col min="6408" max="6652" width="9.1796875" style="11" customWidth="1"/>
    <col min="6653" max="6653" width="5.1796875" style="11" customWidth="1"/>
    <col min="6654" max="6654" width="17.1796875" style="11" customWidth="1"/>
    <col min="6655" max="6655" width="4.453125" style="11" customWidth="1"/>
    <col min="6656" max="6656" width="13.453125" style="11"/>
    <col min="6657" max="6657" width="20" style="11" customWidth="1"/>
    <col min="6658" max="6660" width="13.453125" style="11" customWidth="1"/>
    <col min="6661" max="6661" width="13.54296875" style="11" customWidth="1"/>
    <col min="6662" max="6662" width="15.1796875" style="11" customWidth="1"/>
    <col min="6663" max="6663" width="15.453125" style="11" customWidth="1"/>
    <col min="6664" max="6908" width="9.1796875" style="11" customWidth="1"/>
    <col min="6909" max="6909" width="5.1796875" style="11" customWidth="1"/>
    <col min="6910" max="6910" width="17.1796875" style="11" customWidth="1"/>
    <col min="6911" max="6911" width="4.453125" style="11" customWidth="1"/>
    <col min="6912" max="6912" width="13.453125" style="11"/>
    <col min="6913" max="6913" width="20" style="11" customWidth="1"/>
    <col min="6914" max="6916" width="13.453125" style="11" customWidth="1"/>
    <col min="6917" max="6917" width="13.54296875" style="11" customWidth="1"/>
    <col min="6918" max="6918" width="15.1796875" style="11" customWidth="1"/>
    <col min="6919" max="6919" width="15.453125" style="11" customWidth="1"/>
    <col min="6920" max="7164" width="9.1796875" style="11" customWidth="1"/>
    <col min="7165" max="7165" width="5.1796875" style="11" customWidth="1"/>
    <col min="7166" max="7166" width="17.1796875" style="11" customWidth="1"/>
    <col min="7167" max="7167" width="4.453125" style="11" customWidth="1"/>
    <col min="7168" max="7168" width="13.453125" style="11"/>
    <col min="7169" max="7169" width="20" style="11" customWidth="1"/>
    <col min="7170" max="7172" width="13.453125" style="11" customWidth="1"/>
    <col min="7173" max="7173" width="13.54296875" style="11" customWidth="1"/>
    <col min="7174" max="7174" width="15.1796875" style="11" customWidth="1"/>
    <col min="7175" max="7175" width="15.453125" style="11" customWidth="1"/>
    <col min="7176" max="7420" width="9.1796875" style="11" customWidth="1"/>
    <col min="7421" max="7421" width="5.1796875" style="11" customWidth="1"/>
    <col min="7422" max="7422" width="17.1796875" style="11" customWidth="1"/>
    <col min="7423" max="7423" width="4.453125" style="11" customWidth="1"/>
    <col min="7424" max="7424" width="13.453125" style="11"/>
    <col min="7425" max="7425" width="20" style="11" customWidth="1"/>
    <col min="7426" max="7428" width="13.453125" style="11" customWidth="1"/>
    <col min="7429" max="7429" width="13.54296875" style="11" customWidth="1"/>
    <col min="7430" max="7430" width="15.1796875" style="11" customWidth="1"/>
    <col min="7431" max="7431" width="15.453125" style="11" customWidth="1"/>
    <col min="7432" max="7676" width="9.1796875" style="11" customWidth="1"/>
    <col min="7677" max="7677" width="5.1796875" style="11" customWidth="1"/>
    <col min="7678" max="7678" width="17.1796875" style="11" customWidth="1"/>
    <col min="7679" max="7679" width="4.453125" style="11" customWidth="1"/>
    <col min="7680" max="7680" width="13.453125" style="11"/>
    <col min="7681" max="7681" width="20" style="11" customWidth="1"/>
    <col min="7682" max="7684" width="13.453125" style="11" customWidth="1"/>
    <col min="7685" max="7685" width="13.54296875" style="11" customWidth="1"/>
    <col min="7686" max="7686" width="15.1796875" style="11" customWidth="1"/>
    <col min="7687" max="7687" width="15.453125" style="11" customWidth="1"/>
    <col min="7688" max="7932" width="9.1796875" style="11" customWidth="1"/>
    <col min="7933" max="7933" width="5.1796875" style="11" customWidth="1"/>
    <col min="7934" max="7934" width="17.1796875" style="11" customWidth="1"/>
    <col min="7935" max="7935" width="4.453125" style="11" customWidth="1"/>
    <col min="7936" max="7936" width="13.453125" style="11"/>
    <col min="7937" max="7937" width="20" style="11" customWidth="1"/>
    <col min="7938" max="7940" width="13.453125" style="11" customWidth="1"/>
    <col min="7941" max="7941" width="13.54296875" style="11" customWidth="1"/>
    <col min="7942" max="7942" width="15.1796875" style="11" customWidth="1"/>
    <col min="7943" max="7943" width="15.453125" style="11" customWidth="1"/>
    <col min="7944" max="8188" width="9.1796875" style="11" customWidth="1"/>
    <col min="8189" max="8189" width="5.1796875" style="11" customWidth="1"/>
    <col min="8190" max="8190" width="17.1796875" style="11" customWidth="1"/>
    <col min="8191" max="8191" width="4.453125" style="11" customWidth="1"/>
    <col min="8192" max="8192" width="13.453125" style="11"/>
    <col min="8193" max="8193" width="20" style="11" customWidth="1"/>
    <col min="8194" max="8196" width="13.453125" style="11" customWidth="1"/>
    <col min="8197" max="8197" width="13.54296875" style="11" customWidth="1"/>
    <col min="8198" max="8198" width="15.1796875" style="11" customWidth="1"/>
    <col min="8199" max="8199" width="15.453125" style="11" customWidth="1"/>
    <col min="8200" max="8444" width="9.1796875" style="11" customWidth="1"/>
    <col min="8445" max="8445" width="5.1796875" style="11" customWidth="1"/>
    <col min="8446" max="8446" width="17.1796875" style="11" customWidth="1"/>
    <col min="8447" max="8447" width="4.453125" style="11" customWidth="1"/>
    <col min="8448" max="8448" width="13.453125" style="11"/>
    <col min="8449" max="8449" width="20" style="11" customWidth="1"/>
    <col min="8450" max="8452" width="13.453125" style="11" customWidth="1"/>
    <col min="8453" max="8453" width="13.54296875" style="11" customWidth="1"/>
    <col min="8454" max="8454" width="15.1796875" style="11" customWidth="1"/>
    <col min="8455" max="8455" width="15.453125" style="11" customWidth="1"/>
    <col min="8456" max="8700" width="9.1796875" style="11" customWidth="1"/>
    <col min="8701" max="8701" width="5.1796875" style="11" customWidth="1"/>
    <col min="8702" max="8702" width="17.1796875" style="11" customWidth="1"/>
    <col min="8703" max="8703" width="4.453125" style="11" customWidth="1"/>
    <col min="8704" max="8704" width="13.453125" style="11"/>
    <col min="8705" max="8705" width="20" style="11" customWidth="1"/>
    <col min="8706" max="8708" width="13.453125" style="11" customWidth="1"/>
    <col min="8709" max="8709" width="13.54296875" style="11" customWidth="1"/>
    <col min="8710" max="8710" width="15.1796875" style="11" customWidth="1"/>
    <col min="8711" max="8711" width="15.453125" style="11" customWidth="1"/>
    <col min="8712" max="8956" width="9.1796875" style="11" customWidth="1"/>
    <col min="8957" max="8957" width="5.1796875" style="11" customWidth="1"/>
    <col min="8958" max="8958" width="17.1796875" style="11" customWidth="1"/>
    <col min="8959" max="8959" width="4.453125" style="11" customWidth="1"/>
    <col min="8960" max="8960" width="13.453125" style="11"/>
    <col min="8961" max="8961" width="20" style="11" customWidth="1"/>
    <col min="8962" max="8964" width="13.453125" style="11" customWidth="1"/>
    <col min="8965" max="8965" width="13.54296875" style="11" customWidth="1"/>
    <col min="8966" max="8966" width="15.1796875" style="11" customWidth="1"/>
    <col min="8967" max="8967" width="15.453125" style="11" customWidth="1"/>
    <col min="8968" max="9212" width="9.1796875" style="11" customWidth="1"/>
    <col min="9213" max="9213" width="5.1796875" style="11" customWidth="1"/>
    <col min="9214" max="9214" width="17.1796875" style="11" customWidth="1"/>
    <col min="9215" max="9215" width="4.453125" style="11" customWidth="1"/>
    <col min="9216" max="9216" width="13.453125" style="11"/>
    <col min="9217" max="9217" width="20" style="11" customWidth="1"/>
    <col min="9218" max="9220" width="13.453125" style="11" customWidth="1"/>
    <col min="9221" max="9221" width="13.54296875" style="11" customWidth="1"/>
    <col min="9222" max="9222" width="15.1796875" style="11" customWidth="1"/>
    <col min="9223" max="9223" width="15.453125" style="11" customWidth="1"/>
    <col min="9224" max="9468" width="9.1796875" style="11" customWidth="1"/>
    <col min="9469" max="9469" width="5.1796875" style="11" customWidth="1"/>
    <col min="9470" max="9470" width="17.1796875" style="11" customWidth="1"/>
    <col min="9471" max="9471" width="4.453125" style="11" customWidth="1"/>
    <col min="9472" max="9472" width="13.453125" style="11"/>
    <col min="9473" max="9473" width="20" style="11" customWidth="1"/>
    <col min="9474" max="9476" width="13.453125" style="11" customWidth="1"/>
    <col min="9477" max="9477" width="13.54296875" style="11" customWidth="1"/>
    <col min="9478" max="9478" width="15.1796875" style="11" customWidth="1"/>
    <col min="9479" max="9479" width="15.453125" style="11" customWidth="1"/>
    <col min="9480" max="9724" width="9.1796875" style="11" customWidth="1"/>
    <col min="9725" max="9725" width="5.1796875" style="11" customWidth="1"/>
    <col min="9726" max="9726" width="17.1796875" style="11" customWidth="1"/>
    <col min="9727" max="9727" width="4.453125" style="11" customWidth="1"/>
    <col min="9728" max="9728" width="13.453125" style="11"/>
    <col min="9729" max="9729" width="20" style="11" customWidth="1"/>
    <col min="9730" max="9732" width="13.453125" style="11" customWidth="1"/>
    <col min="9733" max="9733" width="13.54296875" style="11" customWidth="1"/>
    <col min="9734" max="9734" width="15.1796875" style="11" customWidth="1"/>
    <col min="9735" max="9735" width="15.453125" style="11" customWidth="1"/>
    <col min="9736" max="9980" width="9.1796875" style="11" customWidth="1"/>
    <col min="9981" max="9981" width="5.1796875" style="11" customWidth="1"/>
    <col min="9982" max="9982" width="17.1796875" style="11" customWidth="1"/>
    <col min="9983" max="9983" width="4.453125" style="11" customWidth="1"/>
    <col min="9984" max="9984" width="13.453125" style="11"/>
    <col min="9985" max="9985" width="20" style="11" customWidth="1"/>
    <col min="9986" max="9988" width="13.453125" style="11" customWidth="1"/>
    <col min="9989" max="9989" width="13.54296875" style="11" customWidth="1"/>
    <col min="9990" max="9990" width="15.1796875" style="11" customWidth="1"/>
    <col min="9991" max="9991" width="15.453125" style="11" customWidth="1"/>
    <col min="9992" max="10236" width="9.1796875" style="11" customWidth="1"/>
    <col min="10237" max="10237" width="5.1796875" style="11" customWidth="1"/>
    <col min="10238" max="10238" width="17.1796875" style="11" customWidth="1"/>
    <col min="10239" max="10239" width="4.453125" style="11" customWidth="1"/>
    <col min="10240" max="10240" width="13.453125" style="11"/>
    <col min="10241" max="10241" width="20" style="11" customWidth="1"/>
    <col min="10242" max="10244" width="13.453125" style="11" customWidth="1"/>
    <col min="10245" max="10245" width="13.54296875" style="11" customWidth="1"/>
    <col min="10246" max="10246" width="15.1796875" style="11" customWidth="1"/>
    <col min="10247" max="10247" width="15.453125" style="11" customWidth="1"/>
    <col min="10248" max="10492" width="9.1796875" style="11" customWidth="1"/>
    <col min="10493" max="10493" width="5.1796875" style="11" customWidth="1"/>
    <col min="10494" max="10494" width="17.1796875" style="11" customWidth="1"/>
    <col min="10495" max="10495" width="4.453125" style="11" customWidth="1"/>
    <col min="10496" max="10496" width="13.453125" style="11"/>
    <col min="10497" max="10497" width="20" style="11" customWidth="1"/>
    <col min="10498" max="10500" width="13.453125" style="11" customWidth="1"/>
    <col min="10501" max="10501" width="13.54296875" style="11" customWidth="1"/>
    <col min="10502" max="10502" width="15.1796875" style="11" customWidth="1"/>
    <col min="10503" max="10503" width="15.453125" style="11" customWidth="1"/>
    <col min="10504" max="10748" width="9.1796875" style="11" customWidth="1"/>
    <col min="10749" max="10749" width="5.1796875" style="11" customWidth="1"/>
    <col min="10750" max="10750" width="17.1796875" style="11" customWidth="1"/>
    <col min="10751" max="10751" width="4.453125" style="11" customWidth="1"/>
    <col min="10752" max="10752" width="13.453125" style="11"/>
    <col min="10753" max="10753" width="20" style="11" customWidth="1"/>
    <col min="10754" max="10756" width="13.453125" style="11" customWidth="1"/>
    <col min="10757" max="10757" width="13.54296875" style="11" customWidth="1"/>
    <col min="10758" max="10758" width="15.1796875" style="11" customWidth="1"/>
    <col min="10759" max="10759" width="15.453125" style="11" customWidth="1"/>
    <col min="10760" max="11004" width="9.1796875" style="11" customWidth="1"/>
    <col min="11005" max="11005" width="5.1796875" style="11" customWidth="1"/>
    <col min="11006" max="11006" width="17.1796875" style="11" customWidth="1"/>
    <col min="11007" max="11007" width="4.453125" style="11" customWidth="1"/>
    <col min="11008" max="11008" width="13.453125" style="11"/>
    <col min="11009" max="11009" width="20" style="11" customWidth="1"/>
    <col min="11010" max="11012" width="13.453125" style="11" customWidth="1"/>
    <col min="11013" max="11013" width="13.54296875" style="11" customWidth="1"/>
    <col min="11014" max="11014" width="15.1796875" style="11" customWidth="1"/>
    <col min="11015" max="11015" width="15.453125" style="11" customWidth="1"/>
    <col min="11016" max="11260" width="9.1796875" style="11" customWidth="1"/>
    <col min="11261" max="11261" width="5.1796875" style="11" customWidth="1"/>
    <col min="11262" max="11262" width="17.1796875" style="11" customWidth="1"/>
    <col min="11263" max="11263" width="4.453125" style="11" customWidth="1"/>
    <col min="11264" max="11264" width="13.453125" style="11"/>
    <col min="11265" max="11265" width="20" style="11" customWidth="1"/>
    <col min="11266" max="11268" width="13.453125" style="11" customWidth="1"/>
    <col min="11269" max="11269" width="13.54296875" style="11" customWidth="1"/>
    <col min="11270" max="11270" width="15.1796875" style="11" customWidth="1"/>
    <col min="11271" max="11271" width="15.453125" style="11" customWidth="1"/>
    <col min="11272" max="11516" width="9.1796875" style="11" customWidth="1"/>
    <col min="11517" max="11517" width="5.1796875" style="11" customWidth="1"/>
    <col min="11518" max="11518" width="17.1796875" style="11" customWidth="1"/>
    <col min="11519" max="11519" width="4.453125" style="11" customWidth="1"/>
    <col min="11520" max="11520" width="13.453125" style="11"/>
    <col min="11521" max="11521" width="20" style="11" customWidth="1"/>
    <col min="11522" max="11524" width="13.453125" style="11" customWidth="1"/>
    <col min="11525" max="11525" width="13.54296875" style="11" customWidth="1"/>
    <col min="11526" max="11526" width="15.1796875" style="11" customWidth="1"/>
    <col min="11527" max="11527" width="15.453125" style="11" customWidth="1"/>
    <col min="11528" max="11772" width="9.1796875" style="11" customWidth="1"/>
    <col min="11773" max="11773" width="5.1796875" style="11" customWidth="1"/>
    <col min="11774" max="11774" width="17.1796875" style="11" customWidth="1"/>
    <col min="11775" max="11775" width="4.453125" style="11" customWidth="1"/>
    <col min="11776" max="11776" width="13.453125" style="11"/>
    <col min="11777" max="11777" width="20" style="11" customWidth="1"/>
    <col min="11778" max="11780" width="13.453125" style="11" customWidth="1"/>
    <col min="11781" max="11781" width="13.54296875" style="11" customWidth="1"/>
    <col min="11782" max="11782" width="15.1796875" style="11" customWidth="1"/>
    <col min="11783" max="11783" width="15.453125" style="11" customWidth="1"/>
    <col min="11784" max="12028" width="9.1796875" style="11" customWidth="1"/>
    <col min="12029" max="12029" width="5.1796875" style="11" customWidth="1"/>
    <col min="12030" max="12030" width="17.1796875" style="11" customWidth="1"/>
    <col min="12031" max="12031" width="4.453125" style="11" customWidth="1"/>
    <col min="12032" max="12032" width="13.453125" style="11"/>
    <col min="12033" max="12033" width="20" style="11" customWidth="1"/>
    <col min="12034" max="12036" width="13.453125" style="11" customWidth="1"/>
    <col min="12037" max="12037" width="13.54296875" style="11" customWidth="1"/>
    <col min="12038" max="12038" width="15.1796875" style="11" customWidth="1"/>
    <col min="12039" max="12039" width="15.453125" style="11" customWidth="1"/>
    <col min="12040" max="12284" width="9.1796875" style="11" customWidth="1"/>
    <col min="12285" max="12285" width="5.1796875" style="11" customWidth="1"/>
    <col min="12286" max="12286" width="17.1796875" style="11" customWidth="1"/>
    <col min="12287" max="12287" width="4.453125" style="11" customWidth="1"/>
    <col min="12288" max="12288" width="13.453125" style="11"/>
    <col min="12289" max="12289" width="20" style="11" customWidth="1"/>
    <col min="12290" max="12292" width="13.453125" style="11" customWidth="1"/>
    <col min="12293" max="12293" width="13.54296875" style="11" customWidth="1"/>
    <col min="12294" max="12294" width="15.1796875" style="11" customWidth="1"/>
    <col min="12295" max="12295" width="15.453125" style="11" customWidth="1"/>
    <col min="12296" max="12540" width="9.1796875" style="11" customWidth="1"/>
    <col min="12541" max="12541" width="5.1796875" style="11" customWidth="1"/>
    <col min="12542" max="12542" width="17.1796875" style="11" customWidth="1"/>
    <col min="12543" max="12543" width="4.453125" style="11" customWidth="1"/>
    <col min="12544" max="12544" width="13.453125" style="11"/>
    <col min="12545" max="12545" width="20" style="11" customWidth="1"/>
    <col min="12546" max="12548" width="13.453125" style="11" customWidth="1"/>
    <col min="12549" max="12549" width="13.54296875" style="11" customWidth="1"/>
    <col min="12550" max="12550" width="15.1796875" style="11" customWidth="1"/>
    <col min="12551" max="12551" width="15.453125" style="11" customWidth="1"/>
    <col min="12552" max="12796" width="9.1796875" style="11" customWidth="1"/>
    <col min="12797" max="12797" width="5.1796875" style="11" customWidth="1"/>
    <col min="12798" max="12798" width="17.1796875" style="11" customWidth="1"/>
    <col min="12799" max="12799" width="4.453125" style="11" customWidth="1"/>
    <col min="12800" max="12800" width="13.453125" style="11"/>
    <col min="12801" max="12801" width="20" style="11" customWidth="1"/>
    <col min="12802" max="12804" width="13.453125" style="11" customWidth="1"/>
    <col min="12805" max="12805" width="13.54296875" style="11" customWidth="1"/>
    <col min="12806" max="12806" width="15.1796875" style="11" customWidth="1"/>
    <col min="12807" max="12807" width="15.453125" style="11" customWidth="1"/>
    <col min="12808" max="13052" width="9.1796875" style="11" customWidth="1"/>
    <col min="13053" max="13053" width="5.1796875" style="11" customWidth="1"/>
    <col min="13054" max="13054" width="17.1796875" style="11" customWidth="1"/>
    <col min="13055" max="13055" width="4.453125" style="11" customWidth="1"/>
    <col min="13056" max="13056" width="13.453125" style="11"/>
    <col min="13057" max="13057" width="20" style="11" customWidth="1"/>
    <col min="13058" max="13060" width="13.453125" style="11" customWidth="1"/>
    <col min="13061" max="13061" width="13.54296875" style="11" customWidth="1"/>
    <col min="13062" max="13062" width="15.1796875" style="11" customWidth="1"/>
    <col min="13063" max="13063" width="15.453125" style="11" customWidth="1"/>
    <col min="13064" max="13308" width="9.1796875" style="11" customWidth="1"/>
    <col min="13309" max="13309" width="5.1796875" style="11" customWidth="1"/>
    <col min="13310" max="13310" width="17.1796875" style="11" customWidth="1"/>
    <col min="13311" max="13311" width="4.453125" style="11" customWidth="1"/>
    <col min="13312" max="13312" width="13.453125" style="11"/>
    <col min="13313" max="13313" width="20" style="11" customWidth="1"/>
    <col min="13314" max="13316" width="13.453125" style="11" customWidth="1"/>
    <col min="13317" max="13317" width="13.54296875" style="11" customWidth="1"/>
    <col min="13318" max="13318" width="15.1796875" style="11" customWidth="1"/>
    <col min="13319" max="13319" width="15.453125" style="11" customWidth="1"/>
    <col min="13320" max="13564" width="9.1796875" style="11" customWidth="1"/>
    <col min="13565" max="13565" width="5.1796875" style="11" customWidth="1"/>
    <col min="13566" max="13566" width="17.1796875" style="11" customWidth="1"/>
    <col min="13567" max="13567" width="4.453125" style="11" customWidth="1"/>
    <col min="13568" max="13568" width="13.453125" style="11"/>
    <col min="13569" max="13569" width="20" style="11" customWidth="1"/>
    <col min="13570" max="13572" width="13.453125" style="11" customWidth="1"/>
    <col min="13573" max="13573" width="13.54296875" style="11" customWidth="1"/>
    <col min="13574" max="13574" width="15.1796875" style="11" customWidth="1"/>
    <col min="13575" max="13575" width="15.453125" style="11" customWidth="1"/>
    <col min="13576" max="13820" width="9.1796875" style="11" customWidth="1"/>
    <col min="13821" max="13821" width="5.1796875" style="11" customWidth="1"/>
    <col min="13822" max="13822" width="17.1796875" style="11" customWidth="1"/>
    <col min="13823" max="13823" width="4.453125" style="11" customWidth="1"/>
    <col min="13824" max="13824" width="13.453125" style="11"/>
    <col min="13825" max="13825" width="20" style="11" customWidth="1"/>
    <col min="13826" max="13828" width="13.453125" style="11" customWidth="1"/>
    <col min="13829" max="13829" width="13.54296875" style="11" customWidth="1"/>
    <col min="13830" max="13830" width="15.1796875" style="11" customWidth="1"/>
    <col min="13831" max="13831" width="15.453125" style="11" customWidth="1"/>
    <col min="13832" max="14076" width="9.1796875" style="11" customWidth="1"/>
    <col min="14077" max="14077" width="5.1796875" style="11" customWidth="1"/>
    <col min="14078" max="14078" width="17.1796875" style="11" customWidth="1"/>
    <col min="14079" max="14079" width="4.453125" style="11" customWidth="1"/>
    <col min="14080" max="14080" width="13.453125" style="11"/>
    <col min="14081" max="14081" width="20" style="11" customWidth="1"/>
    <col min="14082" max="14084" width="13.453125" style="11" customWidth="1"/>
    <col min="14085" max="14085" width="13.54296875" style="11" customWidth="1"/>
    <col min="14086" max="14086" width="15.1796875" style="11" customWidth="1"/>
    <col min="14087" max="14087" width="15.453125" style="11" customWidth="1"/>
    <col min="14088" max="14332" width="9.1796875" style="11" customWidth="1"/>
    <col min="14333" max="14333" width="5.1796875" style="11" customWidth="1"/>
    <col min="14334" max="14334" width="17.1796875" style="11" customWidth="1"/>
    <col min="14335" max="14335" width="4.453125" style="11" customWidth="1"/>
    <col min="14336" max="14336" width="13.453125" style="11"/>
    <col min="14337" max="14337" width="20" style="11" customWidth="1"/>
    <col min="14338" max="14340" width="13.453125" style="11" customWidth="1"/>
    <col min="14341" max="14341" width="13.54296875" style="11" customWidth="1"/>
    <col min="14342" max="14342" width="15.1796875" style="11" customWidth="1"/>
    <col min="14343" max="14343" width="15.453125" style="11" customWidth="1"/>
    <col min="14344" max="14588" width="9.1796875" style="11" customWidth="1"/>
    <col min="14589" max="14589" width="5.1796875" style="11" customWidth="1"/>
    <col min="14590" max="14590" width="17.1796875" style="11" customWidth="1"/>
    <col min="14591" max="14591" width="4.453125" style="11" customWidth="1"/>
    <col min="14592" max="14592" width="13.453125" style="11"/>
    <col min="14593" max="14593" width="20" style="11" customWidth="1"/>
    <col min="14594" max="14596" width="13.453125" style="11" customWidth="1"/>
    <col min="14597" max="14597" width="13.54296875" style="11" customWidth="1"/>
    <col min="14598" max="14598" width="15.1796875" style="11" customWidth="1"/>
    <col min="14599" max="14599" width="15.453125" style="11" customWidth="1"/>
    <col min="14600" max="14844" width="9.1796875" style="11" customWidth="1"/>
    <col min="14845" max="14845" width="5.1796875" style="11" customWidth="1"/>
    <col min="14846" max="14846" width="17.1796875" style="11" customWidth="1"/>
    <col min="14847" max="14847" width="4.453125" style="11" customWidth="1"/>
    <col min="14848" max="14848" width="13.453125" style="11"/>
    <col min="14849" max="14849" width="20" style="11" customWidth="1"/>
    <col min="14850" max="14852" width="13.453125" style="11" customWidth="1"/>
    <col min="14853" max="14853" width="13.54296875" style="11" customWidth="1"/>
    <col min="14854" max="14854" width="15.1796875" style="11" customWidth="1"/>
    <col min="14855" max="14855" width="15.453125" style="11" customWidth="1"/>
    <col min="14856" max="15100" width="9.1796875" style="11" customWidth="1"/>
    <col min="15101" max="15101" width="5.1796875" style="11" customWidth="1"/>
    <col min="15102" max="15102" width="17.1796875" style="11" customWidth="1"/>
    <col min="15103" max="15103" width="4.453125" style="11" customWidth="1"/>
    <col min="15104" max="15104" width="13.453125" style="11"/>
    <col min="15105" max="15105" width="20" style="11" customWidth="1"/>
    <col min="15106" max="15108" width="13.453125" style="11" customWidth="1"/>
    <col min="15109" max="15109" width="13.54296875" style="11" customWidth="1"/>
    <col min="15110" max="15110" width="15.1796875" style="11" customWidth="1"/>
    <col min="15111" max="15111" width="15.453125" style="11" customWidth="1"/>
    <col min="15112" max="15356" width="9.1796875" style="11" customWidth="1"/>
    <col min="15357" max="15357" width="5.1796875" style="11" customWidth="1"/>
    <col min="15358" max="15358" width="17.1796875" style="11" customWidth="1"/>
    <col min="15359" max="15359" width="4.453125" style="11" customWidth="1"/>
    <col min="15360" max="15360" width="13.453125" style="11"/>
    <col min="15361" max="15361" width="20" style="11" customWidth="1"/>
    <col min="15362" max="15364" width="13.453125" style="11" customWidth="1"/>
    <col min="15365" max="15365" width="13.54296875" style="11" customWidth="1"/>
    <col min="15366" max="15366" width="15.1796875" style="11" customWidth="1"/>
    <col min="15367" max="15367" width="15.453125" style="11" customWidth="1"/>
    <col min="15368" max="15612" width="9.1796875" style="11" customWidth="1"/>
    <col min="15613" max="15613" width="5.1796875" style="11" customWidth="1"/>
    <col min="15614" max="15614" width="17.1796875" style="11" customWidth="1"/>
    <col min="15615" max="15615" width="4.453125" style="11" customWidth="1"/>
    <col min="15616" max="15616" width="13.453125" style="11"/>
    <col min="15617" max="15617" width="20" style="11" customWidth="1"/>
    <col min="15618" max="15620" width="13.453125" style="11" customWidth="1"/>
    <col min="15621" max="15621" width="13.54296875" style="11" customWidth="1"/>
    <col min="15622" max="15622" width="15.1796875" style="11" customWidth="1"/>
    <col min="15623" max="15623" width="15.453125" style="11" customWidth="1"/>
    <col min="15624" max="15868" width="9.1796875" style="11" customWidth="1"/>
    <col min="15869" max="15869" width="5.1796875" style="11" customWidth="1"/>
    <col min="15870" max="15870" width="17.1796875" style="11" customWidth="1"/>
    <col min="15871" max="15871" width="4.453125" style="11" customWidth="1"/>
    <col min="15872" max="15872" width="13.453125" style="11"/>
    <col min="15873" max="15873" width="20" style="11" customWidth="1"/>
    <col min="15874" max="15876" width="13.453125" style="11" customWidth="1"/>
    <col min="15877" max="15877" width="13.54296875" style="11" customWidth="1"/>
    <col min="15878" max="15878" width="15.1796875" style="11" customWidth="1"/>
    <col min="15879" max="15879" width="15.453125" style="11" customWidth="1"/>
    <col min="15880" max="16124" width="9.1796875" style="11" customWidth="1"/>
    <col min="16125" max="16125" width="5.1796875" style="11" customWidth="1"/>
    <col min="16126" max="16126" width="17.1796875" style="11" customWidth="1"/>
    <col min="16127" max="16127" width="4.453125" style="11" customWidth="1"/>
    <col min="16128" max="16128" width="13.453125" style="11"/>
    <col min="16129" max="16129" width="20" style="11" customWidth="1"/>
    <col min="16130" max="16132" width="13.453125" style="11" customWidth="1"/>
    <col min="16133" max="16133" width="13.54296875" style="11" customWidth="1"/>
    <col min="16134" max="16134" width="15.1796875" style="11" customWidth="1"/>
    <col min="16135" max="16135" width="15.453125" style="11" customWidth="1"/>
    <col min="16136" max="16380" width="9.1796875" style="11" customWidth="1"/>
    <col min="16381" max="16381" width="5.1796875" style="11" customWidth="1"/>
    <col min="16382" max="16382" width="17.1796875" style="11" customWidth="1"/>
    <col min="16383" max="16383" width="4.453125" style="11" customWidth="1"/>
    <col min="16384" max="16384" width="13.453125" style="11"/>
  </cols>
  <sheetData>
    <row r="1" spans="1:10" ht="15.5" x14ac:dyDescent="0.35">
      <c r="A1" s="1" t="s">
        <v>12</v>
      </c>
    </row>
    <row r="2" spans="1:10" ht="15.5" x14ac:dyDescent="0.35">
      <c r="A2" s="13" t="s">
        <v>81</v>
      </c>
    </row>
    <row r="4" spans="1:10" ht="15.5" x14ac:dyDescent="0.35">
      <c r="A4" s="3" t="s">
        <v>23</v>
      </c>
      <c r="B4" s="3" t="s">
        <v>51</v>
      </c>
    </row>
    <row r="5" spans="1:10" ht="15.5" x14ac:dyDescent="0.35">
      <c r="A5" s="3" t="s">
        <v>57</v>
      </c>
      <c r="B5" s="47" t="s">
        <v>72</v>
      </c>
    </row>
    <row r="6" spans="1:10" s="17" customFormat="1" ht="29" x14ac:dyDescent="0.3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19" t="s">
        <v>20</v>
      </c>
      <c r="H6" s="103" t="s">
        <v>107</v>
      </c>
      <c r="I6" s="164" t="s">
        <v>102</v>
      </c>
      <c r="J6" s="164"/>
    </row>
    <row r="7" spans="1:10" ht="14.5" x14ac:dyDescent="0.35">
      <c r="A7" s="55" t="s">
        <v>110</v>
      </c>
      <c r="B7" s="43">
        <f>B14+B21+B28+B35+B42</f>
        <v>0</v>
      </c>
      <c r="C7" s="150">
        <f t="shared" ref="C7:F7" si="0">C14+C21+C28+C35+C42</f>
        <v>253344</v>
      </c>
      <c r="D7" s="150">
        <f t="shared" si="0"/>
        <v>153467</v>
      </c>
      <c r="E7" s="150">
        <f t="shared" si="0"/>
        <v>18855</v>
      </c>
      <c r="F7" s="150">
        <f t="shared" si="0"/>
        <v>0</v>
      </c>
      <c r="G7" s="19">
        <f>SUM(B7:F7)</f>
        <v>425666</v>
      </c>
      <c r="H7" s="104">
        <v>660000</v>
      </c>
      <c r="I7" s="108">
        <f>(G7-H7)/G7</f>
        <v>-0.5505114338471947</v>
      </c>
      <c r="J7" s="109">
        <f>G7-H7</f>
        <v>-234334</v>
      </c>
    </row>
    <row r="8" spans="1:10" ht="14.5" x14ac:dyDescent="0.35">
      <c r="A8" s="55" t="s">
        <v>111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4.5" x14ac:dyDescent="0.35">
      <c r="A9" s="55" t="s">
        <v>112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29" x14ac:dyDescent="0.35">
      <c r="A10" s="98" t="s">
        <v>114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4.5" x14ac:dyDescent="0.35">
      <c r="A11" s="142"/>
      <c r="B11" s="22"/>
      <c r="C11" s="22"/>
      <c r="D11" s="22"/>
      <c r="E11" s="22"/>
      <c r="F11" s="22"/>
      <c r="G11" s="23"/>
    </row>
    <row r="12" spans="1:10" ht="14.5" x14ac:dyDescent="0.35">
      <c r="A12" s="142"/>
      <c r="B12" s="24"/>
      <c r="C12" s="24"/>
      <c r="D12" s="24"/>
      <c r="E12" s="24"/>
      <c r="F12" s="24"/>
      <c r="G12" s="25"/>
    </row>
    <row r="13" spans="1:10" ht="43.5" x14ac:dyDescent="0.3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19" t="s">
        <v>20</v>
      </c>
    </row>
    <row r="14" spans="1:10" ht="14.5" x14ac:dyDescent="0.35">
      <c r="A14" s="139" t="s">
        <v>110</v>
      </c>
      <c r="B14" s="19">
        <f>0-B21</f>
        <v>0</v>
      </c>
      <c r="C14" s="140">
        <f>253344-C21</f>
        <v>31589</v>
      </c>
      <c r="D14" s="140">
        <v>0</v>
      </c>
      <c r="E14" s="140">
        <f>0-E21</f>
        <v>0</v>
      </c>
      <c r="F14" s="140">
        <f>0-F21</f>
        <v>0</v>
      </c>
      <c r="G14" s="19">
        <f>SUM(B14:F14)</f>
        <v>31589</v>
      </c>
    </row>
    <row r="15" spans="1:10" ht="14.5" x14ac:dyDescent="0.35">
      <c r="A15" s="139" t="s">
        <v>111</v>
      </c>
      <c r="B15" s="140">
        <v>0</v>
      </c>
      <c r="C15" s="140">
        <v>0</v>
      </c>
      <c r="D15" s="140">
        <v>0</v>
      </c>
      <c r="E15" s="140">
        <v>0</v>
      </c>
      <c r="F15" s="140">
        <v>0</v>
      </c>
      <c r="G15" s="19">
        <f>SUM(B15:F15)</f>
        <v>0</v>
      </c>
    </row>
    <row r="16" spans="1:10" ht="14.5" x14ac:dyDescent="0.35">
      <c r="A16" s="139" t="s">
        <v>112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9">
        <f>SUM(B16:F16)</f>
        <v>0</v>
      </c>
    </row>
    <row r="17" spans="1:7" ht="29" x14ac:dyDescent="0.35">
      <c r="A17" s="98" t="s">
        <v>114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4.5" x14ac:dyDescent="0.35">
      <c r="A18" s="148"/>
      <c r="B18" s="24"/>
      <c r="C18" s="24"/>
      <c r="D18" s="24"/>
      <c r="E18" s="24"/>
      <c r="F18" s="24"/>
      <c r="G18" s="25"/>
    </row>
    <row r="19" spans="1:7" ht="14.5" x14ac:dyDescent="0.35">
      <c r="A19" s="148"/>
      <c r="B19" s="26"/>
      <c r="C19" s="26"/>
      <c r="D19" s="26"/>
      <c r="E19" s="26"/>
      <c r="F19" s="26"/>
      <c r="G19" s="27"/>
    </row>
    <row r="20" spans="1:7" ht="29" x14ac:dyDescent="0.3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19" t="s">
        <v>20</v>
      </c>
    </row>
    <row r="21" spans="1:7" ht="14.5" x14ac:dyDescent="0.35">
      <c r="A21" s="139" t="s">
        <v>110</v>
      </c>
      <c r="B21" s="140">
        <v>0</v>
      </c>
      <c r="C21" s="140">
        <v>221755</v>
      </c>
      <c r="D21" s="140">
        <v>0</v>
      </c>
      <c r="E21" s="140">
        <v>0</v>
      </c>
      <c r="F21" s="140">
        <v>0</v>
      </c>
      <c r="G21" s="19">
        <f>SUM(B21:F21)</f>
        <v>221755</v>
      </c>
    </row>
    <row r="22" spans="1:7" ht="14.5" x14ac:dyDescent="0.35">
      <c r="A22" s="139" t="s">
        <v>111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19">
        <f>SUM(B22:F22)</f>
        <v>0</v>
      </c>
    </row>
    <row r="23" spans="1:7" ht="14.5" x14ac:dyDescent="0.35">
      <c r="A23" s="139" t="s">
        <v>112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9">
        <f>SUM(B23:F23)</f>
        <v>0</v>
      </c>
    </row>
    <row r="24" spans="1:7" ht="29" x14ac:dyDescent="0.35">
      <c r="A24" s="98" t="s">
        <v>114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4.5" x14ac:dyDescent="0.35">
      <c r="A25" s="142"/>
      <c r="B25" s="26"/>
      <c r="C25" s="26"/>
      <c r="D25" s="26"/>
      <c r="E25" s="26"/>
      <c r="F25" s="26"/>
      <c r="G25" s="27"/>
    </row>
    <row r="26" spans="1:7" ht="14.5" x14ac:dyDescent="0.35">
      <c r="A26" s="142"/>
      <c r="B26" s="26"/>
      <c r="C26" s="26"/>
      <c r="D26" s="26"/>
      <c r="E26" s="26"/>
      <c r="F26" s="26"/>
      <c r="G26" s="27"/>
    </row>
    <row r="27" spans="1:7" ht="29" x14ac:dyDescent="0.3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19" t="s">
        <v>20</v>
      </c>
    </row>
    <row r="28" spans="1:7" ht="14.5" x14ac:dyDescent="0.35">
      <c r="A28" s="139" t="s">
        <v>110</v>
      </c>
      <c r="B28" s="140">
        <v>0</v>
      </c>
      <c r="C28" s="140">
        <v>0</v>
      </c>
      <c r="D28" s="140">
        <v>0</v>
      </c>
      <c r="E28" s="140">
        <v>18855</v>
      </c>
      <c r="F28" s="140">
        <v>0</v>
      </c>
      <c r="G28" s="19">
        <f>SUM(B28:F28)</f>
        <v>18855</v>
      </c>
    </row>
    <row r="29" spans="1:7" ht="14.5" x14ac:dyDescent="0.35">
      <c r="A29" s="139" t="s">
        <v>111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9">
        <f>SUM(B29:F29)</f>
        <v>0</v>
      </c>
    </row>
    <row r="30" spans="1:7" ht="14.5" x14ac:dyDescent="0.35">
      <c r="A30" s="139" t="s">
        <v>112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9">
        <f>SUM(B30:F30)</f>
        <v>0</v>
      </c>
    </row>
    <row r="31" spans="1:7" ht="29" x14ac:dyDescent="0.35">
      <c r="A31" s="98" t="s">
        <v>114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4.5" x14ac:dyDescent="0.35">
      <c r="A32" s="142"/>
      <c r="B32" s="22"/>
      <c r="C32" s="22"/>
      <c r="D32" s="22"/>
      <c r="E32" s="22"/>
      <c r="F32" s="22"/>
      <c r="G32" s="25"/>
    </row>
    <row r="33" spans="1:7" ht="14.5" x14ac:dyDescent="0.35">
      <c r="A33" s="142"/>
      <c r="B33" s="22"/>
      <c r="C33" s="22"/>
      <c r="D33" s="22"/>
      <c r="E33" s="22"/>
      <c r="F33" s="22"/>
      <c r="G33" s="25"/>
    </row>
    <row r="34" spans="1:7" ht="29" x14ac:dyDescent="0.3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19" t="s">
        <v>20</v>
      </c>
    </row>
    <row r="35" spans="1:7" ht="14.5" x14ac:dyDescent="0.35">
      <c r="A35" s="139" t="s">
        <v>110</v>
      </c>
      <c r="B35" s="140">
        <v>0</v>
      </c>
      <c r="C35" s="140">
        <v>0</v>
      </c>
      <c r="D35" s="140">
        <v>153467</v>
      </c>
      <c r="E35" s="140">
        <v>0</v>
      </c>
      <c r="F35" s="140">
        <v>0</v>
      </c>
      <c r="G35" s="19">
        <f>SUM(B35:F35)</f>
        <v>153467</v>
      </c>
    </row>
    <row r="36" spans="1:7" ht="14.5" x14ac:dyDescent="0.35">
      <c r="A36" s="139" t="s">
        <v>111</v>
      </c>
      <c r="B36" s="140">
        <v>0</v>
      </c>
      <c r="C36" s="140">
        <v>0</v>
      </c>
      <c r="D36" s="140">
        <v>0</v>
      </c>
      <c r="E36" s="140">
        <v>0</v>
      </c>
      <c r="F36" s="140">
        <v>0</v>
      </c>
      <c r="G36" s="19">
        <f>SUM(B36:F36)</f>
        <v>0</v>
      </c>
    </row>
    <row r="37" spans="1:7" ht="14.5" x14ac:dyDescent="0.35">
      <c r="A37" s="139" t="s">
        <v>112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9">
        <f>SUM(B37:F37)</f>
        <v>0</v>
      </c>
    </row>
    <row r="38" spans="1:7" ht="29" x14ac:dyDescent="0.35">
      <c r="A38" s="98" t="s">
        <v>114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7" ht="14.5" x14ac:dyDescent="0.35">
      <c r="A39" s="136"/>
      <c r="B39" s="22"/>
      <c r="C39" s="22"/>
      <c r="D39" s="22"/>
      <c r="E39" s="22"/>
      <c r="F39" s="22"/>
      <c r="G39" s="23"/>
    </row>
    <row r="40" spans="1:7" ht="14.5" x14ac:dyDescent="0.35">
      <c r="A40" s="136"/>
      <c r="B40" s="22"/>
      <c r="C40" s="22"/>
      <c r="D40" s="22"/>
      <c r="E40" s="22"/>
      <c r="F40" s="22"/>
      <c r="G40" s="23"/>
    </row>
    <row r="41" spans="1:7" ht="29" x14ac:dyDescent="0.3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19" t="s">
        <v>20</v>
      </c>
    </row>
    <row r="42" spans="1:7" ht="14.5" x14ac:dyDescent="0.35">
      <c r="A42" s="139" t="s">
        <v>110</v>
      </c>
      <c r="B42" s="140">
        <v>0</v>
      </c>
      <c r="C42" s="140">
        <v>0</v>
      </c>
      <c r="D42" s="140">
        <v>0</v>
      </c>
      <c r="E42" s="140">
        <v>0</v>
      </c>
      <c r="F42" s="140">
        <v>0</v>
      </c>
      <c r="G42" s="19">
        <f>SUM(B42:F42)</f>
        <v>0</v>
      </c>
    </row>
    <row r="43" spans="1:7" ht="14.5" x14ac:dyDescent="0.35">
      <c r="A43" s="139" t="s">
        <v>111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9">
        <f>SUM(B43:F43)</f>
        <v>0</v>
      </c>
    </row>
    <row r="44" spans="1:7" ht="14.5" x14ac:dyDescent="0.35">
      <c r="A44" s="139" t="s">
        <v>112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9">
        <f>SUM(B44:F44)</f>
        <v>0</v>
      </c>
    </row>
    <row r="45" spans="1:7" ht="29" x14ac:dyDescent="0.35">
      <c r="A45" s="98" t="s">
        <v>114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7" ht="14.5" x14ac:dyDescent="0.35">
      <c r="A46" s="21"/>
      <c r="B46" s="22"/>
      <c r="C46" s="22"/>
      <c r="D46" s="22"/>
      <c r="E46" s="22"/>
      <c r="F46" s="22"/>
      <c r="G46" s="25"/>
    </row>
    <row r="47" spans="1:7" ht="14.5" x14ac:dyDescent="0.35">
      <c r="A47" s="21"/>
      <c r="B47" s="24"/>
      <c r="C47" s="24"/>
      <c r="D47" s="24"/>
      <c r="E47" s="24"/>
      <c r="F47" s="24"/>
      <c r="G47" s="25"/>
    </row>
  </sheetData>
  <mergeCells count="1">
    <mergeCell ref="I6:J6"/>
  </mergeCells>
  <pageMargins left="0.45" right="0.45" top="0.5" bottom="0.5" header="0.3" footer="0.3"/>
  <pageSetup scale="63" orientation="landscape" cellComments="atEnd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H14"/>
  <sheetViews>
    <sheetView workbookViewId="0">
      <selection activeCell="B11" sqref="B11"/>
    </sheetView>
  </sheetViews>
  <sheetFormatPr defaultRowHeight="14.5" x14ac:dyDescent="0.35"/>
  <cols>
    <col min="1" max="1" width="27.1796875" style="2" customWidth="1"/>
    <col min="2" max="2" width="24.54296875" style="2" bestFit="1" customWidth="1"/>
    <col min="3" max="3" width="24.54296875" style="2" customWidth="1"/>
    <col min="4" max="7" width="15.54296875" style="2" customWidth="1"/>
    <col min="8" max="8" width="14.453125" style="2" bestFit="1" customWidth="1"/>
    <col min="9" max="233" width="9.1796875" style="2"/>
    <col min="234" max="234" width="27.1796875" style="2" customWidth="1"/>
    <col min="235" max="235" width="24.54296875" style="2" bestFit="1" customWidth="1"/>
    <col min="236" max="246" width="15.54296875" style="2" customWidth="1"/>
    <col min="247" max="247" width="21.54296875" style="2" customWidth="1"/>
    <col min="248" max="489" width="9.1796875" style="2"/>
    <col min="490" max="490" width="27.1796875" style="2" customWidth="1"/>
    <col min="491" max="491" width="24.54296875" style="2" bestFit="1" customWidth="1"/>
    <col min="492" max="502" width="15.54296875" style="2" customWidth="1"/>
    <col min="503" max="503" width="21.54296875" style="2" customWidth="1"/>
    <col min="504" max="745" width="9.1796875" style="2"/>
    <col min="746" max="746" width="27.1796875" style="2" customWidth="1"/>
    <col min="747" max="747" width="24.54296875" style="2" bestFit="1" customWidth="1"/>
    <col min="748" max="758" width="15.54296875" style="2" customWidth="1"/>
    <col min="759" max="759" width="21.54296875" style="2" customWidth="1"/>
    <col min="760" max="1001" width="9.1796875" style="2"/>
    <col min="1002" max="1002" width="27.1796875" style="2" customWidth="1"/>
    <col min="1003" max="1003" width="24.54296875" style="2" bestFit="1" customWidth="1"/>
    <col min="1004" max="1014" width="15.54296875" style="2" customWidth="1"/>
    <col min="1015" max="1015" width="21.54296875" style="2" customWidth="1"/>
    <col min="1016" max="1257" width="9.1796875" style="2"/>
    <col min="1258" max="1258" width="27.1796875" style="2" customWidth="1"/>
    <col min="1259" max="1259" width="24.54296875" style="2" bestFit="1" customWidth="1"/>
    <col min="1260" max="1270" width="15.54296875" style="2" customWidth="1"/>
    <col min="1271" max="1271" width="21.54296875" style="2" customWidth="1"/>
    <col min="1272" max="1513" width="9.1796875" style="2"/>
    <col min="1514" max="1514" width="27.1796875" style="2" customWidth="1"/>
    <col min="1515" max="1515" width="24.54296875" style="2" bestFit="1" customWidth="1"/>
    <col min="1516" max="1526" width="15.54296875" style="2" customWidth="1"/>
    <col min="1527" max="1527" width="21.54296875" style="2" customWidth="1"/>
    <col min="1528" max="1769" width="9.1796875" style="2"/>
    <col min="1770" max="1770" width="27.1796875" style="2" customWidth="1"/>
    <col min="1771" max="1771" width="24.54296875" style="2" bestFit="1" customWidth="1"/>
    <col min="1772" max="1782" width="15.54296875" style="2" customWidth="1"/>
    <col min="1783" max="1783" width="21.54296875" style="2" customWidth="1"/>
    <col min="1784" max="2025" width="9.1796875" style="2"/>
    <col min="2026" max="2026" width="27.1796875" style="2" customWidth="1"/>
    <col min="2027" max="2027" width="24.54296875" style="2" bestFit="1" customWidth="1"/>
    <col min="2028" max="2038" width="15.54296875" style="2" customWidth="1"/>
    <col min="2039" max="2039" width="21.54296875" style="2" customWidth="1"/>
    <col min="2040" max="2281" width="9.1796875" style="2"/>
    <col min="2282" max="2282" width="27.1796875" style="2" customWidth="1"/>
    <col min="2283" max="2283" width="24.54296875" style="2" bestFit="1" customWidth="1"/>
    <col min="2284" max="2294" width="15.54296875" style="2" customWidth="1"/>
    <col min="2295" max="2295" width="21.54296875" style="2" customWidth="1"/>
    <col min="2296" max="2537" width="9.1796875" style="2"/>
    <col min="2538" max="2538" width="27.1796875" style="2" customWidth="1"/>
    <col min="2539" max="2539" width="24.54296875" style="2" bestFit="1" customWidth="1"/>
    <col min="2540" max="2550" width="15.54296875" style="2" customWidth="1"/>
    <col min="2551" max="2551" width="21.54296875" style="2" customWidth="1"/>
    <col min="2552" max="2793" width="9.1796875" style="2"/>
    <col min="2794" max="2794" width="27.1796875" style="2" customWidth="1"/>
    <col min="2795" max="2795" width="24.54296875" style="2" bestFit="1" customWidth="1"/>
    <col min="2796" max="2806" width="15.54296875" style="2" customWidth="1"/>
    <col min="2807" max="2807" width="21.54296875" style="2" customWidth="1"/>
    <col min="2808" max="3049" width="9.1796875" style="2"/>
    <col min="3050" max="3050" width="27.1796875" style="2" customWidth="1"/>
    <col min="3051" max="3051" width="24.54296875" style="2" bestFit="1" customWidth="1"/>
    <col min="3052" max="3062" width="15.54296875" style="2" customWidth="1"/>
    <col min="3063" max="3063" width="21.54296875" style="2" customWidth="1"/>
    <col min="3064" max="3305" width="9.1796875" style="2"/>
    <col min="3306" max="3306" width="27.1796875" style="2" customWidth="1"/>
    <col min="3307" max="3307" width="24.54296875" style="2" bestFit="1" customWidth="1"/>
    <col min="3308" max="3318" width="15.54296875" style="2" customWidth="1"/>
    <col min="3319" max="3319" width="21.54296875" style="2" customWidth="1"/>
    <col min="3320" max="3561" width="9.1796875" style="2"/>
    <col min="3562" max="3562" width="27.1796875" style="2" customWidth="1"/>
    <col min="3563" max="3563" width="24.54296875" style="2" bestFit="1" customWidth="1"/>
    <col min="3564" max="3574" width="15.54296875" style="2" customWidth="1"/>
    <col min="3575" max="3575" width="21.54296875" style="2" customWidth="1"/>
    <col min="3576" max="3817" width="9.1796875" style="2"/>
    <col min="3818" max="3818" width="27.1796875" style="2" customWidth="1"/>
    <col min="3819" max="3819" width="24.54296875" style="2" bestFit="1" customWidth="1"/>
    <col min="3820" max="3830" width="15.54296875" style="2" customWidth="1"/>
    <col min="3831" max="3831" width="21.54296875" style="2" customWidth="1"/>
    <col min="3832" max="4073" width="9.1796875" style="2"/>
    <col min="4074" max="4074" width="27.1796875" style="2" customWidth="1"/>
    <col min="4075" max="4075" width="24.54296875" style="2" bestFit="1" customWidth="1"/>
    <col min="4076" max="4086" width="15.54296875" style="2" customWidth="1"/>
    <col min="4087" max="4087" width="21.54296875" style="2" customWidth="1"/>
    <col min="4088" max="4329" width="9.1796875" style="2"/>
    <col min="4330" max="4330" width="27.1796875" style="2" customWidth="1"/>
    <col min="4331" max="4331" width="24.54296875" style="2" bestFit="1" customWidth="1"/>
    <col min="4332" max="4342" width="15.54296875" style="2" customWidth="1"/>
    <col min="4343" max="4343" width="21.54296875" style="2" customWidth="1"/>
    <col min="4344" max="4585" width="9.1796875" style="2"/>
    <col min="4586" max="4586" width="27.1796875" style="2" customWidth="1"/>
    <col min="4587" max="4587" width="24.54296875" style="2" bestFit="1" customWidth="1"/>
    <col min="4588" max="4598" width="15.54296875" style="2" customWidth="1"/>
    <col min="4599" max="4599" width="21.54296875" style="2" customWidth="1"/>
    <col min="4600" max="4841" width="9.1796875" style="2"/>
    <col min="4842" max="4842" width="27.1796875" style="2" customWidth="1"/>
    <col min="4843" max="4843" width="24.54296875" style="2" bestFit="1" customWidth="1"/>
    <col min="4844" max="4854" width="15.54296875" style="2" customWidth="1"/>
    <col min="4855" max="4855" width="21.54296875" style="2" customWidth="1"/>
    <col min="4856" max="5097" width="9.1796875" style="2"/>
    <col min="5098" max="5098" width="27.1796875" style="2" customWidth="1"/>
    <col min="5099" max="5099" width="24.54296875" style="2" bestFit="1" customWidth="1"/>
    <col min="5100" max="5110" width="15.54296875" style="2" customWidth="1"/>
    <col min="5111" max="5111" width="21.54296875" style="2" customWidth="1"/>
    <col min="5112" max="5353" width="9.1796875" style="2"/>
    <col min="5354" max="5354" width="27.1796875" style="2" customWidth="1"/>
    <col min="5355" max="5355" width="24.54296875" style="2" bestFit="1" customWidth="1"/>
    <col min="5356" max="5366" width="15.54296875" style="2" customWidth="1"/>
    <col min="5367" max="5367" width="21.54296875" style="2" customWidth="1"/>
    <col min="5368" max="5609" width="9.1796875" style="2"/>
    <col min="5610" max="5610" width="27.1796875" style="2" customWidth="1"/>
    <col min="5611" max="5611" width="24.54296875" style="2" bestFit="1" customWidth="1"/>
    <col min="5612" max="5622" width="15.54296875" style="2" customWidth="1"/>
    <col min="5623" max="5623" width="21.54296875" style="2" customWidth="1"/>
    <col min="5624" max="5865" width="9.1796875" style="2"/>
    <col min="5866" max="5866" width="27.1796875" style="2" customWidth="1"/>
    <col min="5867" max="5867" width="24.54296875" style="2" bestFit="1" customWidth="1"/>
    <col min="5868" max="5878" width="15.54296875" style="2" customWidth="1"/>
    <col min="5879" max="5879" width="21.54296875" style="2" customWidth="1"/>
    <col min="5880" max="6121" width="9.1796875" style="2"/>
    <col min="6122" max="6122" width="27.1796875" style="2" customWidth="1"/>
    <col min="6123" max="6123" width="24.54296875" style="2" bestFit="1" customWidth="1"/>
    <col min="6124" max="6134" width="15.54296875" style="2" customWidth="1"/>
    <col min="6135" max="6135" width="21.54296875" style="2" customWidth="1"/>
    <col min="6136" max="6377" width="9.1796875" style="2"/>
    <col min="6378" max="6378" width="27.1796875" style="2" customWidth="1"/>
    <col min="6379" max="6379" width="24.54296875" style="2" bestFit="1" customWidth="1"/>
    <col min="6380" max="6390" width="15.54296875" style="2" customWidth="1"/>
    <col min="6391" max="6391" width="21.54296875" style="2" customWidth="1"/>
    <col min="6392" max="6633" width="9.1796875" style="2"/>
    <col min="6634" max="6634" width="27.1796875" style="2" customWidth="1"/>
    <col min="6635" max="6635" width="24.54296875" style="2" bestFit="1" customWidth="1"/>
    <col min="6636" max="6646" width="15.54296875" style="2" customWidth="1"/>
    <col min="6647" max="6647" width="21.54296875" style="2" customWidth="1"/>
    <col min="6648" max="6889" width="9.1796875" style="2"/>
    <col min="6890" max="6890" width="27.1796875" style="2" customWidth="1"/>
    <col min="6891" max="6891" width="24.54296875" style="2" bestFit="1" customWidth="1"/>
    <col min="6892" max="6902" width="15.54296875" style="2" customWidth="1"/>
    <col min="6903" max="6903" width="21.54296875" style="2" customWidth="1"/>
    <col min="6904" max="7145" width="9.1796875" style="2"/>
    <col min="7146" max="7146" width="27.1796875" style="2" customWidth="1"/>
    <col min="7147" max="7147" width="24.54296875" style="2" bestFit="1" customWidth="1"/>
    <col min="7148" max="7158" width="15.54296875" style="2" customWidth="1"/>
    <col min="7159" max="7159" width="21.54296875" style="2" customWidth="1"/>
    <col min="7160" max="7401" width="9.1796875" style="2"/>
    <col min="7402" max="7402" width="27.1796875" style="2" customWidth="1"/>
    <col min="7403" max="7403" width="24.54296875" style="2" bestFit="1" customWidth="1"/>
    <col min="7404" max="7414" width="15.54296875" style="2" customWidth="1"/>
    <col min="7415" max="7415" width="21.54296875" style="2" customWidth="1"/>
    <col min="7416" max="7657" width="9.1796875" style="2"/>
    <col min="7658" max="7658" width="27.1796875" style="2" customWidth="1"/>
    <col min="7659" max="7659" width="24.54296875" style="2" bestFit="1" customWidth="1"/>
    <col min="7660" max="7670" width="15.54296875" style="2" customWidth="1"/>
    <col min="7671" max="7671" width="21.54296875" style="2" customWidth="1"/>
    <col min="7672" max="7913" width="9.1796875" style="2"/>
    <col min="7914" max="7914" width="27.1796875" style="2" customWidth="1"/>
    <col min="7915" max="7915" width="24.54296875" style="2" bestFit="1" customWidth="1"/>
    <col min="7916" max="7926" width="15.54296875" style="2" customWidth="1"/>
    <col min="7927" max="7927" width="21.54296875" style="2" customWidth="1"/>
    <col min="7928" max="8169" width="9.1796875" style="2"/>
    <col min="8170" max="8170" width="27.1796875" style="2" customWidth="1"/>
    <col min="8171" max="8171" width="24.54296875" style="2" bestFit="1" customWidth="1"/>
    <col min="8172" max="8182" width="15.54296875" style="2" customWidth="1"/>
    <col min="8183" max="8183" width="21.54296875" style="2" customWidth="1"/>
    <col min="8184" max="8425" width="9.1796875" style="2"/>
    <col min="8426" max="8426" width="27.1796875" style="2" customWidth="1"/>
    <col min="8427" max="8427" width="24.54296875" style="2" bestFit="1" customWidth="1"/>
    <col min="8428" max="8438" width="15.54296875" style="2" customWidth="1"/>
    <col min="8439" max="8439" width="21.54296875" style="2" customWidth="1"/>
    <col min="8440" max="8681" width="9.1796875" style="2"/>
    <col min="8682" max="8682" width="27.1796875" style="2" customWidth="1"/>
    <col min="8683" max="8683" width="24.54296875" style="2" bestFit="1" customWidth="1"/>
    <col min="8684" max="8694" width="15.54296875" style="2" customWidth="1"/>
    <col min="8695" max="8695" width="21.54296875" style="2" customWidth="1"/>
    <col min="8696" max="8937" width="9.1796875" style="2"/>
    <col min="8938" max="8938" width="27.1796875" style="2" customWidth="1"/>
    <col min="8939" max="8939" width="24.54296875" style="2" bestFit="1" customWidth="1"/>
    <col min="8940" max="8950" width="15.54296875" style="2" customWidth="1"/>
    <col min="8951" max="8951" width="21.54296875" style="2" customWidth="1"/>
    <col min="8952" max="9193" width="9.1796875" style="2"/>
    <col min="9194" max="9194" width="27.1796875" style="2" customWidth="1"/>
    <col min="9195" max="9195" width="24.54296875" style="2" bestFit="1" customWidth="1"/>
    <col min="9196" max="9206" width="15.54296875" style="2" customWidth="1"/>
    <col min="9207" max="9207" width="21.54296875" style="2" customWidth="1"/>
    <col min="9208" max="9449" width="9.1796875" style="2"/>
    <col min="9450" max="9450" width="27.1796875" style="2" customWidth="1"/>
    <col min="9451" max="9451" width="24.54296875" style="2" bestFit="1" customWidth="1"/>
    <col min="9452" max="9462" width="15.54296875" style="2" customWidth="1"/>
    <col min="9463" max="9463" width="21.54296875" style="2" customWidth="1"/>
    <col min="9464" max="9705" width="9.1796875" style="2"/>
    <col min="9706" max="9706" width="27.1796875" style="2" customWidth="1"/>
    <col min="9707" max="9707" width="24.54296875" style="2" bestFit="1" customWidth="1"/>
    <col min="9708" max="9718" width="15.54296875" style="2" customWidth="1"/>
    <col min="9719" max="9719" width="21.54296875" style="2" customWidth="1"/>
    <col min="9720" max="9961" width="9.1796875" style="2"/>
    <col min="9962" max="9962" width="27.1796875" style="2" customWidth="1"/>
    <col min="9963" max="9963" width="24.54296875" style="2" bestFit="1" customWidth="1"/>
    <col min="9964" max="9974" width="15.54296875" style="2" customWidth="1"/>
    <col min="9975" max="9975" width="21.54296875" style="2" customWidth="1"/>
    <col min="9976" max="10217" width="9.1796875" style="2"/>
    <col min="10218" max="10218" width="27.1796875" style="2" customWidth="1"/>
    <col min="10219" max="10219" width="24.54296875" style="2" bestFit="1" customWidth="1"/>
    <col min="10220" max="10230" width="15.54296875" style="2" customWidth="1"/>
    <col min="10231" max="10231" width="21.54296875" style="2" customWidth="1"/>
    <col min="10232" max="10473" width="9.1796875" style="2"/>
    <col min="10474" max="10474" width="27.1796875" style="2" customWidth="1"/>
    <col min="10475" max="10475" width="24.54296875" style="2" bestFit="1" customWidth="1"/>
    <col min="10476" max="10486" width="15.54296875" style="2" customWidth="1"/>
    <col min="10487" max="10487" width="21.54296875" style="2" customWidth="1"/>
    <col min="10488" max="10729" width="9.1796875" style="2"/>
    <col min="10730" max="10730" width="27.1796875" style="2" customWidth="1"/>
    <col min="10731" max="10731" width="24.54296875" style="2" bestFit="1" customWidth="1"/>
    <col min="10732" max="10742" width="15.54296875" style="2" customWidth="1"/>
    <col min="10743" max="10743" width="21.54296875" style="2" customWidth="1"/>
    <col min="10744" max="10985" width="9.1796875" style="2"/>
    <col min="10986" max="10986" width="27.1796875" style="2" customWidth="1"/>
    <col min="10987" max="10987" width="24.54296875" style="2" bestFit="1" customWidth="1"/>
    <col min="10988" max="10998" width="15.54296875" style="2" customWidth="1"/>
    <col min="10999" max="10999" width="21.54296875" style="2" customWidth="1"/>
    <col min="11000" max="11241" width="9.1796875" style="2"/>
    <col min="11242" max="11242" width="27.1796875" style="2" customWidth="1"/>
    <col min="11243" max="11243" width="24.54296875" style="2" bestFit="1" customWidth="1"/>
    <col min="11244" max="11254" width="15.54296875" style="2" customWidth="1"/>
    <col min="11255" max="11255" width="21.54296875" style="2" customWidth="1"/>
    <col min="11256" max="11497" width="9.1796875" style="2"/>
    <col min="11498" max="11498" width="27.1796875" style="2" customWidth="1"/>
    <col min="11499" max="11499" width="24.54296875" style="2" bestFit="1" customWidth="1"/>
    <col min="11500" max="11510" width="15.54296875" style="2" customWidth="1"/>
    <col min="11511" max="11511" width="21.54296875" style="2" customWidth="1"/>
    <col min="11512" max="11753" width="9.1796875" style="2"/>
    <col min="11754" max="11754" width="27.1796875" style="2" customWidth="1"/>
    <col min="11755" max="11755" width="24.54296875" style="2" bestFit="1" customWidth="1"/>
    <col min="11756" max="11766" width="15.54296875" style="2" customWidth="1"/>
    <col min="11767" max="11767" width="21.54296875" style="2" customWidth="1"/>
    <col min="11768" max="12009" width="9.1796875" style="2"/>
    <col min="12010" max="12010" width="27.1796875" style="2" customWidth="1"/>
    <col min="12011" max="12011" width="24.54296875" style="2" bestFit="1" customWidth="1"/>
    <col min="12012" max="12022" width="15.54296875" style="2" customWidth="1"/>
    <col min="12023" max="12023" width="21.54296875" style="2" customWidth="1"/>
    <col min="12024" max="12265" width="9.1796875" style="2"/>
    <col min="12266" max="12266" width="27.1796875" style="2" customWidth="1"/>
    <col min="12267" max="12267" width="24.54296875" style="2" bestFit="1" customWidth="1"/>
    <col min="12268" max="12278" width="15.54296875" style="2" customWidth="1"/>
    <col min="12279" max="12279" width="21.54296875" style="2" customWidth="1"/>
    <col min="12280" max="12521" width="9.1796875" style="2"/>
    <col min="12522" max="12522" width="27.1796875" style="2" customWidth="1"/>
    <col min="12523" max="12523" width="24.54296875" style="2" bestFit="1" customWidth="1"/>
    <col min="12524" max="12534" width="15.54296875" style="2" customWidth="1"/>
    <col min="12535" max="12535" width="21.54296875" style="2" customWidth="1"/>
    <col min="12536" max="12777" width="9.1796875" style="2"/>
    <col min="12778" max="12778" width="27.1796875" style="2" customWidth="1"/>
    <col min="12779" max="12779" width="24.54296875" style="2" bestFit="1" customWidth="1"/>
    <col min="12780" max="12790" width="15.54296875" style="2" customWidth="1"/>
    <col min="12791" max="12791" width="21.54296875" style="2" customWidth="1"/>
    <col min="12792" max="13033" width="9.1796875" style="2"/>
    <col min="13034" max="13034" width="27.1796875" style="2" customWidth="1"/>
    <col min="13035" max="13035" width="24.54296875" style="2" bestFit="1" customWidth="1"/>
    <col min="13036" max="13046" width="15.54296875" style="2" customWidth="1"/>
    <col min="13047" max="13047" width="21.54296875" style="2" customWidth="1"/>
    <col min="13048" max="13289" width="9.1796875" style="2"/>
    <col min="13290" max="13290" width="27.1796875" style="2" customWidth="1"/>
    <col min="13291" max="13291" width="24.54296875" style="2" bestFit="1" customWidth="1"/>
    <col min="13292" max="13302" width="15.54296875" style="2" customWidth="1"/>
    <col min="13303" max="13303" width="21.54296875" style="2" customWidth="1"/>
    <col min="13304" max="13545" width="9.1796875" style="2"/>
    <col min="13546" max="13546" width="27.1796875" style="2" customWidth="1"/>
    <col min="13547" max="13547" width="24.54296875" style="2" bestFit="1" customWidth="1"/>
    <col min="13548" max="13558" width="15.54296875" style="2" customWidth="1"/>
    <col min="13559" max="13559" width="21.54296875" style="2" customWidth="1"/>
    <col min="13560" max="13801" width="9.1796875" style="2"/>
    <col min="13802" max="13802" width="27.1796875" style="2" customWidth="1"/>
    <col min="13803" max="13803" width="24.54296875" style="2" bestFit="1" customWidth="1"/>
    <col min="13804" max="13814" width="15.54296875" style="2" customWidth="1"/>
    <col min="13815" max="13815" width="21.54296875" style="2" customWidth="1"/>
    <col min="13816" max="14057" width="9.1796875" style="2"/>
    <col min="14058" max="14058" width="27.1796875" style="2" customWidth="1"/>
    <col min="14059" max="14059" width="24.54296875" style="2" bestFit="1" customWidth="1"/>
    <col min="14060" max="14070" width="15.54296875" style="2" customWidth="1"/>
    <col min="14071" max="14071" width="21.54296875" style="2" customWidth="1"/>
    <col min="14072" max="14313" width="9.1796875" style="2"/>
    <col min="14314" max="14314" width="27.1796875" style="2" customWidth="1"/>
    <col min="14315" max="14315" width="24.54296875" style="2" bestFit="1" customWidth="1"/>
    <col min="14316" max="14326" width="15.54296875" style="2" customWidth="1"/>
    <col min="14327" max="14327" width="21.54296875" style="2" customWidth="1"/>
    <col min="14328" max="14569" width="9.1796875" style="2"/>
    <col min="14570" max="14570" width="27.1796875" style="2" customWidth="1"/>
    <col min="14571" max="14571" width="24.54296875" style="2" bestFit="1" customWidth="1"/>
    <col min="14572" max="14582" width="15.54296875" style="2" customWidth="1"/>
    <col min="14583" max="14583" width="21.54296875" style="2" customWidth="1"/>
    <col min="14584" max="14825" width="9.1796875" style="2"/>
    <col min="14826" max="14826" width="27.1796875" style="2" customWidth="1"/>
    <col min="14827" max="14827" width="24.54296875" style="2" bestFit="1" customWidth="1"/>
    <col min="14828" max="14838" width="15.54296875" style="2" customWidth="1"/>
    <col min="14839" max="14839" width="21.54296875" style="2" customWidth="1"/>
    <col min="14840" max="15081" width="9.1796875" style="2"/>
    <col min="15082" max="15082" width="27.1796875" style="2" customWidth="1"/>
    <col min="15083" max="15083" width="24.54296875" style="2" bestFit="1" customWidth="1"/>
    <col min="15084" max="15094" width="15.54296875" style="2" customWidth="1"/>
    <col min="15095" max="15095" width="21.54296875" style="2" customWidth="1"/>
    <col min="15096" max="15337" width="9.1796875" style="2"/>
    <col min="15338" max="15338" width="27.1796875" style="2" customWidth="1"/>
    <col min="15339" max="15339" width="24.54296875" style="2" bestFit="1" customWidth="1"/>
    <col min="15340" max="15350" width="15.54296875" style="2" customWidth="1"/>
    <col min="15351" max="15351" width="21.54296875" style="2" customWidth="1"/>
    <col min="15352" max="15593" width="9.1796875" style="2"/>
    <col min="15594" max="15594" width="27.1796875" style="2" customWidth="1"/>
    <col min="15595" max="15595" width="24.54296875" style="2" bestFit="1" customWidth="1"/>
    <col min="15596" max="15606" width="15.54296875" style="2" customWidth="1"/>
    <col min="15607" max="15607" width="21.54296875" style="2" customWidth="1"/>
    <col min="15608" max="15849" width="9.1796875" style="2"/>
    <col min="15850" max="15850" width="27.1796875" style="2" customWidth="1"/>
    <col min="15851" max="15851" width="24.54296875" style="2" bestFit="1" customWidth="1"/>
    <col min="15852" max="15862" width="15.54296875" style="2" customWidth="1"/>
    <col min="15863" max="15863" width="21.54296875" style="2" customWidth="1"/>
    <col min="15864" max="16105" width="9.1796875" style="2"/>
    <col min="16106" max="16106" width="27.1796875" style="2" customWidth="1"/>
    <col min="16107" max="16107" width="24.54296875" style="2" bestFit="1" customWidth="1"/>
    <col min="16108" max="16118" width="15.54296875" style="2" customWidth="1"/>
    <col min="16119" max="16119" width="21.54296875" style="2" customWidth="1"/>
    <col min="16120" max="16384" width="9.1796875" style="2"/>
  </cols>
  <sheetData>
    <row r="1" spans="1:8" ht="15.5" x14ac:dyDescent="0.35">
      <c r="A1" s="1" t="s">
        <v>0</v>
      </c>
    </row>
    <row r="2" spans="1:8" ht="15.5" x14ac:dyDescent="0.35">
      <c r="A2" s="3" t="s">
        <v>109</v>
      </c>
      <c r="B2"/>
      <c r="C2"/>
      <c r="D2"/>
      <c r="E2"/>
      <c r="F2"/>
      <c r="G2"/>
    </row>
    <row r="3" spans="1:8" ht="15.5" x14ac:dyDescent="0.35">
      <c r="A3" s="3"/>
      <c r="B3"/>
      <c r="C3"/>
      <c r="D3"/>
      <c r="E3"/>
      <c r="F3"/>
      <c r="G3" s="44"/>
    </row>
    <row r="4" spans="1:8" ht="15.5" x14ac:dyDescent="0.35">
      <c r="A4" s="3" t="s">
        <v>1</v>
      </c>
      <c r="B4" s="3" t="s">
        <v>52</v>
      </c>
      <c r="C4" s="3"/>
      <c r="D4"/>
      <c r="E4"/>
      <c r="F4"/>
      <c r="G4" s="44"/>
    </row>
    <row r="5" spans="1:8" ht="15.5" x14ac:dyDescent="0.35">
      <c r="A5" s="3"/>
      <c r="B5" s="3"/>
      <c r="C5" s="3"/>
      <c r="D5"/>
      <c r="E5"/>
      <c r="F5"/>
      <c r="G5" s="44"/>
    </row>
    <row r="6" spans="1:8" ht="15.5" x14ac:dyDescent="0.35">
      <c r="A6" s="3"/>
      <c r="B6" s="3"/>
      <c r="C6" s="3"/>
      <c r="D6"/>
      <c r="E6"/>
      <c r="F6"/>
      <c r="G6" s="44"/>
    </row>
    <row r="7" spans="1:8" ht="44.5" x14ac:dyDescent="0.45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8" x14ac:dyDescent="0.3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8" x14ac:dyDescent="0.35">
      <c r="A9"/>
      <c r="B9" s="7"/>
      <c r="C9" s="7"/>
      <c r="D9" s="7"/>
      <c r="E9" s="7"/>
      <c r="F9" s="7"/>
      <c r="G9" s="42"/>
    </row>
    <row r="10" spans="1:8" ht="15.5" x14ac:dyDescent="0.35">
      <c r="A10" s="8" t="s">
        <v>110</v>
      </c>
      <c r="B10" s="9">
        <f>'98-Categorized Balances'!G14</f>
        <v>0</v>
      </c>
      <c r="C10" s="9">
        <f>'98-Categorized Balances'!G21</f>
        <v>0</v>
      </c>
      <c r="D10" s="9">
        <f>'98-Categorized Balances'!G28</f>
        <v>0</v>
      </c>
      <c r="E10" s="9">
        <f>'98-Categorized Balances'!G35</f>
        <v>0</v>
      </c>
      <c r="F10" s="9">
        <f>'98-Categorized Balances'!G42</f>
        <v>0</v>
      </c>
      <c r="G10" s="45">
        <f>SUM(B10:F10)</f>
        <v>0</v>
      </c>
    </row>
    <row r="11" spans="1:8" ht="15.5" x14ac:dyDescent="0.35">
      <c r="A11" s="8" t="s">
        <v>111</v>
      </c>
      <c r="B11" s="68">
        <f>'98-Categorized Balances'!G15</f>
        <v>0</v>
      </c>
      <c r="C11" s="68">
        <f>'98-Categorized Balances'!G22</f>
        <v>0</v>
      </c>
      <c r="D11" s="68">
        <f>'98-Categorized Balances'!G29</f>
        <v>0</v>
      </c>
      <c r="E11" s="68">
        <f>'98-Categorized Balances'!G36</f>
        <v>0</v>
      </c>
      <c r="F11" s="68">
        <f>'98-Categorized Balances'!G43</f>
        <v>0</v>
      </c>
      <c r="G11" s="45">
        <f>SUM(B11:F11)</f>
        <v>0</v>
      </c>
      <c r="H11" s="71"/>
    </row>
    <row r="12" spans="1:8" ht="15.5" x14ac:dyDescent="0.35">
      <c r="A12" s="8" t="s">
        <v>112</v>
      </c>
      <c r="B12" s="68">
        <f>'98-Categorized Balances'!G16</f>
        <v>0</v>
      </c>
      <c r="C12" s="9">
        <f>'98-Categorized Balances'!G23</f>
        <v>0</v>
      </c>
      <c r="D12" s="68">
        <f>'98-Categorized Balances'!G30</f>
        <v>0</v>
      </c>
      <c r="E12" s="68">
        <f>'98-Categorized Balances'!G37</f>
        <v>0</v>
      </c>
      <c r="F12" s="68">
        <f>'98-Categorized Balances'!G44</f>
        <v>0</v>
      </c>
      <c r="G12" s="45">
        <f>SUM(B12:F12)</f>
        <v>0</v>
      </c>
    </row>
    <row r="13" spans="1:8" x14ac:dyDescent="0.35">
      <c r="A13"/>
      <c r="B13"/>
      <c r="C13"/>
      <c r="D13"/>
      <c r="E13"/>
      <c r="F13"/>
      <c r="G13" s="44"/>
    </row>
    <row r="14" spans="1:8" x14ac:dyDescent="0.35">
      <c r="F14"/>
    </row>
  </sheetData>
  <mergeCells count="1">
    <mergeCell ref="B7:C7"/>
  </mergeCells>
  <pageMargins left="0.45" right="0.45" top="0.5" bottom="0.5" header="0.3" footer="0.3"/>
  <pageSetup scale="93" orientation="landscape" cellComments="atEnd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5"/>
  <sheetViews>
    <sheetView zoomScaleNormal="100" workbookViewId="0">
      <selection activeCell="A45" sqref="A45"/>
    </sheetView>
  </sheetViews>
  <sheetFormatPr defaultColWidth="13.453125" defaultRowHeight="13" x14ac:dyDescent="0.3"/>
  <cols>
    <col min="1" max="1" width="20" style="11" customWidth="1"/>
    <col min="2" max="2" width="13.453125" style="11" customWidth="1"/>
    <col min="3" max="3" width="14.54296875" style="11" customWidth="1"/>
    <col min="4" max="4" width="13.453125" style="11" customWidth="1"/>
    <col min="5" max="5" width="13.54296875" style="11" customWidth="1"/>
    <col min="6" max="6" width="15.1796875" style="11" customWidth="1"/>
    <col min="7" max="7" width="15.453125" style="12" customWidth="1"/>
    <col min="8" max="8" width="25.54296875" style="11" customWidth="1"/>
    <col min="9" max="9" width="9.1796875" style="11" customWidth="1"/>
    <col min="10" max="10" width="21.54296875" style="11" customWidth="1"/>
    <col min="11" max="11" width="9.1796875" style="11" customWidth="1"/>
    <col min="12" max="12" width="14" style="88" bestFit="1" customWidth="1"/>
    <col min="13" max="252" width="9.1796875" style="11" customWidth="1"/>
    <col min="253" max="253" width="5.1796875" style="11" customWidth="1"/>
    <col min="254" max="254" width="17.1796875" style="11" customWidth="1"/>
    <col min="255" max="255" width="4.453125" style="11" customWidth="1"/>
    <col min="256" max="256" width="13.453125" style="11"/>
    <col min="257" max="257" width="20" style="11" customWidth="1"/>
    <col min="258" max="258" width="13.453125" style="11" customWidth="1"/>
    <col min="259" max="259" width="14.54296875" style="11" customWidth="1"/>
    <col min="260" max="260" width="13.453125" style="11" customWidth="1"/>
    <col min="261" max="261" width="13.54296875" style="11" customWidth="1"/>
    <col min="262" max="262" width="15.1796875" style="11" customWidth="1"/>
    <col min="263" max="263" width="15.453125" style="11" customWidth="1"/>
    <col min="264" max="508" width="9.1796875" style="11" customWidth="1"/>
    <col min="509" max="509" width="5.1796875" style="11" customWidth="1"/>
    <col min="510" max="510" width="17.1796875" style="11" customWidth="1"/>
    <col min="511" max="511" width="4.453125" style="11" customWidth="1"/>
    <col min="512" max="512" width="13.453125" style="11"/>
    <col min="513" max="513" width="20" style="11" customWidth="1"/>
    <col min="514" max="514" width="13.453125" style="11" customWidth="1"/>
    <col min="515" max="515" width="14.54296875" style="11" customWidth="1"/>
    <col min="516" max="516" width="13.453125" style="11" customWidth="1"/>
    <col min="517" max="517" width="13.54296875" style="11" customWidth="1"/>
    <col min="518" max="518" width="15.1796875" style="11" customWidth="1"/>
    <col min="519" max="519" width="15.453125" style="11" customWidth="1"/>
    <col min="520" max="764" width="9.1796875" style="11" customWidth="1"/>
    <col min="765" max="765" width="5.1796875" style="11" customWidth="1"/>
    <col min="766" max="766" width="17.1796875" style="11" customWidth="1"/>
    <col min="767" max="767" width="4.453125" style="11" customWidth="1"/>
    <col min="768" max="768" width="13.453125" style="11"/>
    <col min="769" max="769" width="20" style="11" customWidth="1"/>
    <col min="770" max="770" width="13.453125" style="11" customWidth="1"/>
    <col min="771" max="771" width="14.54296875" style="11" customWidth="1"/>
    <col min="772" max="772" width="13.453125" style="11" customWidth="1"/>
    <col min="773" max="773" width="13.54296875" style="11" customWidth="1"/>
    <col min="774" max="774" width="15.1796875" style="11" customWidth="1"/>
    <col min="775" max="775" width="15.453125" style="11" customWidth="1"/>
    <col min="776" max="1020" width="9.1796875" style="11" customWidth="1"/>
    <col min="1021" max="1021" width="5.1796875" style="11" customWidth="1"/>
    <col min="1022" max="1022" width="17.1796875" style="11" customWidth="1"/>
    <col min="1023" max="1023" width="4.453125" style="11" customWidth="1"/>
    <col min="1024" max="1024" width="13.453125" style="11"/>
    <col min="1025" max="1025" width="20" style="11" customWidth="1"/>
    <col min="1026" max="1026" width="13.453125" style="11" customWidth="1"/>
    <col min="1027" max="1027" width="14.54296875" style="11" customWidth="1"/>
    <col min="1028" max="1028" width="13.453125" style="11" customWidth="1"/>
    <col min="1029" max="1029" width="13.54296875" style="11" customWidth="1"/>
    <col min="1030" max="1030" width="15.1796875" style="11" customWidth="1"/>
    <col min="1031" max="1031" width="15.453125" style="11" customWidth="1"/>
    <col min="1032" max="1276" width="9.1796875" style="11" customWidth="1"/>
    <col min="1277" max="1277" width="5.1796875" style="11" customWidth="1"/>
    <col min="1278" max="1278" width="17.1796875" style="11" customWidth="1"/>
    <col min="1279" max="1279" width="4.453125" style="11" customWidth="1"/>
    <col min="1280" max="1280" width="13.453125" style="11"/>
    <col min="1281" max="1281" width="20" style="11" customWidth="1"/>
    <col min="1282" max="1282" width="13.453125" style="11" customWidth="1"/>
    <col min="1283" max="1283" width="14.54296875" style="11" customWidth="1"/>
    <col min="1284" max="1284" width="13.453125" style="11" customWidth="1"/>
    <col min="1285" max="1285" width="13.54296875" style="11" customWidth="1"/>
    <col min="1286" max="1286" width="15.1796875" style="11" customWidth="1"/>
    <col min="1287" max="1287" width="15.453125" style="11" customWidth="1"/>
    <col min="1288" max="1532" width="9.1796875" style="11" customWidth="1"/>
    <col min="1533" max="1533" width="5.1796875" style="11" customWidth="1"/>
    <col min="1534" max="1534" width="17.1796875" style="11" customWidth="1"/>
    <col min="1535" max="1535" width="4.453125" style="11" customWidth="1"/>
    <col min="1536" max="1536" width="13.453125" style="11"/>
    <col min="1537" max="1537" width="20" style="11" customWidth="1"/>
    <col min="1538" max="1538" width="13.453125" style="11" customWidth="1"/>
    <col min="1539" max="1539" width="14.54296875" style="11" customWidth="1"/>
    <col min="1540" max="1540" width="13.453125" style="11" customWidth="1"/>
    <col min="1541" max="1541" width="13.54296875" style="11" customWidth="1"/>
    <col min="1542" max="1542" width="15.1796875" style="11" customWidth="1"/>
    <col min="1543" max="1543" width="15.453125" style="11" customWidth="1"/>
    <col min="1544" max="1788" width="9.1796875" style="11" customWidth="1"/>
    <col min="1789" max="1789" width="5.1796875" style="11" customWidth="1"/>
    <col min="1790" max="1790" width="17.1796875" style="11" customWidth="1"/>
    <col min="1791" max="1791" width="4.453125" style="11" customWidth="1"/>
    <col min="1792" max="1792" width="13.453125" style="11"/>
    <col min="1793" max="1793" width="20" style="11" customWidth="1"/>
    <col min="1794" max="1794" width="13.453125" style="11" customWidth="1"/>
    <col min="1795" max="1795" width="14.54296875" style="11" customWidth="1"/>
    <col min="1796" max="1796" width="13.453125" style="11" customWidth="1"/>
    <col min="1797" max="1797" width="13.54296875" style="11" customWidth="1"/>
    <col min="1798" max="1798" width="15.1796875" style="11" customWidth="1"/>
    <col min="1799" max="1799" width="15.453125" style="11" customWidth="1"/>
    <col min="1800" max="2044" width="9.1796875" style="11" customWidth="1"/>
    <col min="2045" max="2045" width="5.1796875" style="11" customWidth="1"/>
    <col min="2046" max="2046" width="17.1796875" style="11" customWidth="1"/>
    <col min="2047" max="2047" width="4.453125" style="11" customWidth="1"/>
    <col min="2048" max="2048" width="13.453125" style="11"/>
    <col min="2049" max="2049" width="20" style="11" customWidth="1"/>
    <col min="2050" max="2050" width="13.453125" style="11" customWidth="1"/>
    <col min="2051" max="2051" width="14.54296875" style="11" customWidth="1"/>
    <col min="2052" max="2052" width="13.453125" style="11" customWidth="1"/>
    <col min="2053" max="2053" width="13.54296875" style="11" customWidth="1"/>
    <col min="2054" max="2054" width="15.1796875" style="11" customWidth="1"/>
    <col min="2055" max="2055" width="15.453125" style="11" customWidth="1"/>
    <col min="2056" max="2300" width="9.1796875" style="11" customWidth="1"/>
    <col min="2301" max="2301" width="5.1796875" style="11" customWidth="1"/>
    <col min="2302" max="2302" width="17.1796875" style="11" customWidth="1"/>
    <col min="2303" max="2303" width="4.453125" style="11" customWidth="1"/>
    <col min="2304" max="2304" width="13.453125" style="11"/>
    <col min="2305" max="2305" width="20" style="11" customWidth="1"/>
    <col min="2306" max="2306" width="13.453125" style="11" customWidth="1"/>
    <col min="2307" max="2307" width="14.54296875" style="11" customWidth="1"/>
    <col min="2308" max="2308" width="13.453125" style="11" customWidth="1"/>
    <col min="2309" max="2309" width="13.54296875" style="11" customWidth="1"/>
    <col min="2310" max="2310" width="15.1796875" style="11" customWidth="1"/>
    <col min="2311" max="2311" width="15.453125" style="11" customWidth="1"/>
    <col min="2312" max="2556" width="9.1796875" style="11" customWidth="1"/>
    <col min="2557" max="2557" width="5.1796875" style="11" customWidth="1"/>
    <col min="2558" max="2558" width="17.1796875" style="11" customWidth="1"/>
    <col min="2559" max="2559" width="4.453125" style="11" customWidth="1"/>
    <col min="2560" max="2560" width="13.453125" style="11"/>
    <col min="2561" max="2561" width="20" style="11" customWidth="1"/>
    <col min="2562" max="2562" width="13.453125" style="11" customWidth="1"/>
    <col min="2563" max="2563" width="14.54296875" style="11" customWidth="1"/>
    <col min="2564" max="2564" width="13.453125" style="11" customWidth="1"/>
    <col min="2565" max="2565" width="13.54296875" style="11" customWidth="1"/>
    <col min="2566" max="2566" width="15.1796875" style="11" customWidth="1"/>
    <col min="2567" max="2567" width="15.453125" style="11" customWidth="1"/>
    <col min="2568" max="2812" width="9.1796875" style="11" customWidth="1"/>
    <col min="2813" max="2813" width="5.1796875" style="11" customWidth="1"/>
    <col min="2814" max="2814" width="17.1796875" style="11" customWidth="1"/>
    <col min="2815" max="2815" width="4.453125" style="11" customWidth="1"/>
    <col min="2816" max="2816" width="13.453125" style="11"/>
    <col min="2817" max="2817" width="20" style="11" customWidth="1"/>
    <col min="2818" max="2818" width="13.453125" style="11" customWidth="1"/>
    <col min="2819" max="2819" width="14.54296875" style="11" customWidth="1"/>
    <col min="2820" max="2820" width="13.453125" style="11" customWidth="1"/>
    <col min="2821" max="2821" width="13.54296875" style="11" customWidth="1"/>
    <col min="2822" max="2822" width="15.1796875" style="11" customWidth="1"/>
    <col min="2823" max="2823" width="15.453125" style="11" customWidth="1"/>
    <col min="2824" max="3068" width="9.1796875" style="11" customWidth="1"/>
    <col min="3069" max="3069" width="5.1796875" style="11" customWidth="1"/>
    <col min="3070" max="3070" width="17.1796875" style="11" customWidth="1"/>
    <col min="3071" max="3071" width="4.453125" style="11" customWidth="1"/>
    <col min="3072" max="3072" width="13.453125" style="11"/>
    <col min="3073" max="3073" width="20" style="11" customWidth="1"/>
    <col min="3074" max="3074" width="13.453125" style="11" customWidth="1"/>
    <col min="3075" max="3075" width="14.54296875" style="11" customWidth="1"/>
    <col min="3076" max="3076" width="13.453125" style="11" customWidth="1"/>
    <col min="3077" max="3077" width="13.54296875" style="11" customWidth="1"/>
    <col min="3078" max="3078" width="15.1796875" style="11" customWidth="1"/>
    <col min="3079" max="3079" width="15.453125" style="11" customWidth="1"/>
    <col min="3080" max="3324" width="9.1796875" style="11" customWidth="1"/>
    <col min="3325" max="3325" width="5.1796875" style="11" customWidth="1"/>
    <col min="3326" max="3326" width="17.1796875" style="11" customWidth="1"/>
    <col min="3327" max="3327" width="4.453125" style="11" customWidth="1"/>
    <col min="3328" max="3328" width="13.453125" style="11"/>
    <col min="3329" max="3329" width="20" style="11" customWidth="1"/>
    <col min="3330" max="3330" width="13.453125" style="11" customWidth="1"/>
    <col min="3331" max="3331" width="14.54296875" style="11" customWidth="1"/>
    <col min="3332" max="3332" width="13.453125" style="11" customWidth="1"/>
    <col min="3333" max="3333" width="13.54296875" style="11" customWidth="1"/>
    <col min="3334" max="3334" width="15.1796875" style="11" customWidth="1"/>
    <col min="3335" max="3335" width="15.453125" style="11" customWidth="1"/>
    <col min="3336" max="3580" width="9.1796875" style="11" customWidth="1"/>
    <col min="3581" max="3581" width="5.1796875" style="11" customWidth="1"/>
    <col min="3582" max="3582" width="17.1796875" style="11" customWidth="1"/>
    <col min="3583" max="3583" width="4.453125" style="11" customWidth="1"/>
    <col min="3584" max="3584" width="13.453125" style="11"/>
    <col min="3585" max="3585" width="20" style="11" customWidth="1"/>
    <col min="3586" max="3586" width="13.453125" style="11" customWidth="1"/>
    <col min="3587" max="3587" width="14.54296875" style="11" customWidth="1"/>
    <col min="3588" max="3588" width="13.453125" style="11" customWidth="1"/>
    <col min="3589" max="3589" width="13.54296875" style="11" customWidth="1"/>
    <col min="3590" max="3590" width="15.1796875" style="11" customWidth="1"/>
    <col min="3591" max="3591" width="15.453125" style="11" customWidth="1"/>
    <col min="3592" max="3836" width="9.1796875" style="11" customWidth="1"/>
    <col min="3837" max="3837" width="5.1796875" style="11" customWidth="1"/>
    <col min="3838" max="3838" width="17.1796875" style="11" customWidth="1"/>
    <col min="3839" max="3839" width="4.453125" style="11" customWidth="1"/>
    <col min="3840" max="3840" width="13.453125" style="11"/>
    <col min="3841" max="3841" width="20" style="11" customWidth="1"/>
    <col min="3842" max="3842" width="13.453125" style="11" customWidth="1"/>
    <col min="3843" max="3843" width="14.54296875" style="11" customWidth="1"/>
    <col min="3844" max="3844" width="13.453125" style="11" customWidth="1"/>
    <col min="3845" max="3845" width="13.54296875" style="11" customWidth="1"/>
    <col min="3846" max="3846" width="15.1796875" style="11" customWidth="1"/>
    <col min="3847" max="3847" width="15.453125" style="11" customWidth="1"/>
    <col min="3848" max="4092" width="9.1796875" style="11" customWidth="1"/>
    <col min="4093" max="4093" width="5.1796875" style="11" customWidth="1"/>
    <col min="4094" max="4094" width="17.1796875" style="11" customWidth="1"/>
    <col min="4095" max="4095" width="4.453125" style="11" customWidth="1"/>
    <col min="4096" max="4096" width="13.453125" style="11"/>
    <col min="4097" max="4097" width="20" style="11" customWidth="1"/>
    <col min="4098" max="4098" width="13.453125" style="11" customWidth="1"/>
    <col min="4099" max="4099" width="14.54296875" style="11" customWidth="1"/>
    <col min="4100" max="4100" width="13.453125" style="11" customWidth="1"/>
    <col min="4101" max="4101" width="13.54296875" style="11" customWidth="1"/>
    <col min="4102" max="4102" width="15.1796875" style="11" customWidth="1"/>
    <col min="4103" max="4103" width="15.453125" style="11" customWidth="1"/>
    <col min="4104" max="4348" width="9.1796875" style="11" customWidth="1"/>
    <col min="4349" max="4349" width="5.1796875" style="11" customWidth="1"/>
    <col min="4350" max="4350" width="17.1796875" style="11" customWidth="1"/>
    <col min="4351" max="4351" width="4.453125" style="11" customWidth="1"/>
    <col min="4352" max="4352" width="13.453125" style="11"/>
    <col min="4353" max="4353" width="20" style="11" customWidth="1"/>
    <col min="4354" max="4354" width="13.453125" style="11" customWidth="1"/>
    <col min="4355" max="4355" width="14.54296875" style="11" customWidth="1"/>
    <col min="4356" max="4356" width="13.453125" style="11" customWidth="1"/>
    <col min="4357" max="4357" width="13.54296875" style="11" customWidth="1"/>
    <col min="4358" max="4358" width="15.1796875" style="11" customWidth="1"/>
    <col min="4359" max="4359" width="15.453125" style="11" customWidth="1"/>
    <col min="4360" max="4604" width="9.1796875" style="11" customWidth="1"/>
    <col min="4605" max="4605" width="5.1796875" style="11" customWidth="1"/>
    <col min="4606" max="4606" width="17.1796875" style="11" customWidth="1"/>
    <col min="4607" max="4607" width="4.453125" style="11" customWidth="1"/>
    <col min="4608" max="4608" width="13.453125" style="11"/>
    <col min="4609" max="4609" width="20" style="11" customWidth="1"/>
    <col min="4610" max="4610" width="13.453125" style="11" customWidth="1"/>
    <col min="4611" max="4611" width="14.54296875" style="11" customWidth="1"/>
    <col min="4612" max="4612" width="13.453125" style="11" customWidth="1"/>
    <col min="4613" max="4613" width="13.54296875" style="11" customWidth="1"/>
    <col min="4614" max="4614" width="15.1796875" style="11" customWidth="1"/>
    <col min="4615" max="4615" width="15.453125" style="11" customWidth="1"/>
    <col min="4616" max="4860" width="9.1796875" style="11" customWidth="1"/>
    <col min="4861" max="4861" width="5.1796875" style="11" customWidth="1"/>
    <col min="4862" max="4862" width="17.1796875" style="11" customWidth="1"/>
    <col min="4863" max="4863" width="4.453125" style="11" customWidth="1"/>
    <col min="4864" max="4864" width="13.453125" style="11"/>
    <col min="4865" max="4865" width="20" style="11" customWidth="1"/>
    <col min="4866" max="4866" width="13.453125" style="11" customWidth="1"/>
    <col min="4867" max="4867" width="14.54296875" style="11" customWidth="1"/>
    <col min="4868" max="4868" width="13.453125" style="11" customWidth="1"/>
    <col min="4869" max="4869" width="13.54296875" style="11" customWidth="1"/>
    <col min="4870" max="4870" width="15.1796875" style="11" customWidth="1"/>
    <col min="4871" max="4871" width="15.453125" style="11" customWidth="1"/>
    <col min="4872" max="5116" width="9.1796875" style="11" customWidth="1"/>
    <col min="5117" max="5117" width="5.1796875" style="11" customWidth="1"/>
    <col min="5118" max="5118" width="17.1796875" style="11" customWidth="1"/>
    <col min="5119" max="5119" width="4.453125" style="11" customWidth="1"/>
    <col min="5120" max="5120" width="13.453125" style="11"/>
    <col min="5121" max="5121" width="20" style="11" customWidth="1"/>
    <col min="5122" max="5122" width="13.453125" style="11" customWidth="1"/>
    <col min="5123" max="5123" width="14.54296875" style="11" customWidth="1"/>
    <col min="5124" max="5124" width="13.453125" style="11" customWidth="1"/>
    <col min="5125" max="5125" width="13.54296875" style="11" customWidth="1"/>
    <col min="5126" max="5126" width="15.1796875" style="11" customWidth="1"/>
    <col min="5127" max="5127" width="15.453125" style="11" customWidth="1"/>
    <col min="5128" max="5372" width="9.1796875" style="11" customWidth="1"/>
    <col min="5373" max="5373" width="5.1796875" style="11" customWidth="1"/>
    <col min="5374" max="5374" width="17.1796875" style="11" customWidth="1"/>
    <col min="5375" max="5375" width="4.453125" style="11" customWidth="1"/>
    <col min="5376" max="5376" width="13.453125" style="11"/>
    <col min="5377" max="5377" width="20" style="11" customWidth="1"/>
    <col min="5378" max="5378" width="13.453125" style="11" customWidth="1"/>
    <col min="5379" max="5379" width="14.54296875" style="11" customWidth="1"/>
    <col min="5380" max="5380" width="13.453125" style="11" customWidth="1"/>
    <col min="5381" max="5381" width="13.54296875" style="11" customWidth="1"/>
    <col min="5382" max="5382" width="15.1796875" style="11" customWidth="1"/>
    <col min="5383" max="5383" width="15.453125" style="11" customWidth="1"/>
    <col min="5384" max="5628" width="9.1796875" style="11" customWidth="1"/>
    <col min="5629" max="5629" width="5.1796875" style="11" customWidth="1"/>
    <col min="5630" max="5630" width="17.1796875" style="11" customWidth="1"/>
    <col min="5631" max="5631" width="4.453125" style="11" customWidth="1"/>
    <col min="5632" max="5632" width="13.453125" style="11"/>
    <col min="5633" max="5633" width="20" style="11" customWidth="1"/>
    <col min="5634" max="5634" width="13.453125" style="11" customWidth="1"/>
    <col min="5635" max="5635" width="14.54296875" style="11" customWidth="1"/>
    <col min="5636" max="5636" width="13.453125" style="11" customWidth="1"/>
    <col min="5637" max="5637" width="13.54296875" style="11" customWidth="1"/>
    <col min="5638" max="5638" width="15.1796875" style="11" customWidth="1"/>
    <col min="5639" max="5639" width="15.453125" style="11" customWidth="1"/>
    <col min="5640" max="5884" width="9.1796875" style="11" customWidth="1"/>
    <col min="5885" max="5885" width="5.1796875" style="11" customWidth="1"/>
    <col min="5886" max="5886" width="17.1796875" style="11" customWidth="1"/>
    <col min="5887" max="5887" width="4.453125" style="11" customWidth="1"/>
    <col min="5888" max="5888" width="13.453125" style="11"/>
    <col min="5889" max="5889" width="20" style="11" customWidth="1"/>
    <col min="5890" max="5890" width="13.453125" style="11" customWidth="1"/>
    <col min="5891" max="5891" width="14.54296875" style="11" customWidth="1"/>
    <col min="5892" max="5892" width="13.453125" style="11" customWidth="1"/>
    <col min="5893" max="5893" width="13.54296875" style="11" customWidth="1"/>
    <col min="5894" max="5894" width="15.1796875" style="11" customWidth="1"/>
    <col min="5895" max="5895" width="15.453125" style="11" customWidth="1"/>
    <col min="5896" max="6140" width="9.1796875" style="11" customWidth="1"/>
    <col min="6141" max="6141" width="5.1796875" style="11" customWidth="1"/>
    <col min="6142" max="6142" width="17.1796875" style="11" customWidth="1"/>
    <col min="6143" max="6143" width="4.453125" style="11" customWidth="1"/>
    <col min="6144" max="6144" width="13.453125" style="11"/>
    <col min="6145" max="6145" width="20" style="11" customWidth="1"/>
    <col min="6146" max="6146" width="13.453125" style="11" customWidth="1"/>
    <col min="6147" max="6147" width="14.54296875" style="11" customWidth="1"/>
    <col min="6148" max="6148" width="13.453125" style="11" customWidth="1"/>
    <col min="6149" max="6149" width="13.54296875" style="11" customWidth="1"/>
    <col min="6150" max="6150" width="15.1796875" style="11" customWidth="1"/>
    <col min="6151" max="6151" width="15.453125" style="11" customWidth="1"/>
    <col min="6152" max="6396" width="9.1796875" style="11" customWidth="1"/>
    <col min="6397" max="6397" width="5.1796875" style="11" customWidth="1"/>
    <col min="6398" max="6398" width="17.1796875" style="11" customWidth="1"/>
    <col min="6399" max="6399" width="4.453125" style="11" customWidth="1"/>
    <col min="6400" max="6400" width="13.453125" style="11"/>
    <col min="6401" max="6401" width="20" style="11" customWidth="1"/>
    <col min="6402" max="6402" width="13.453125" style="11" customWidth="1"/>
    <col min="6403" max="6403" width="14.54296875" style="11" customWidth="1"/>
    <col min="6404" max="6404" width="13.453125" style="11" customWidth="1"/>
    <col min="6405" max="6405" width="13.54296875" style="11" customWidth="1"/>
    <col min="6406" max="6406" width="15.1796875" style="11" customWidth="1"/>
    <col min="6407" max="6407" width="15.453125" style="11" customWidth="1"/>
    <col min="6408" max="6652" width="9.1796875" style="11" customWidth="1"/>
    <col min="6653" max="6653" width="5.1796875" style="11" customWidth="1"/>
    <col min="6654" max="6654" width="17.1796875" style="11" customWidth="1"/>
    <col min="6655" max="6655" width="4.453125" style="11" customWidth="1"/>
    <col min="6656" max="6656" width="13.453125" style="11"/>
    <col min="6657" max="6657" width="20" style="11" customWidth="1"/>
    <col min="6658" max="6658" width="13.453125" style="11" customWidth="1"/>
    <col min="6659" max="6659" width="14.54296875" style="11" customWidth="1"/>
    <col min="6660" max="6660" width="13.453125" style="11" customWidth="1"/>
    <col min="6661" max="6661" width="13.54296875" style="11" customWidth="1"/>
    <col min="6662" max="6662" width="15.1796875" style="11" customWidth="1"/>
    <col min="6663" max="6663" width="15.453125" style="11" customWidth="1"/>
    <col min="6664" max="6908" width="9.1796875" style="11" customWidth="1"/>
    <col min="6909" max="6909" width="5.1796875" style="11" customWidth="1"/>
    <col min="6910" max="6910" width="17.1796875" style="11" customWidth="1"/>
    <col min="6911" max="6911" width="4.453125" style="11" customWidth="1"/>
    <col min="6912" max="6912" width="13.453125" style="11"/>
    <col min="6913" max="6913" width="20" style="11" customWidth="1"/>
    <col min="6914" max="6914" width="13.453125" style="11" customWidth="1"/>
    <col min="6915" max="6915" width="14.54296875" style="11" customWidth="1"/>
    <col min="6916" max="6916" width="13.453125" style="11" customWidth="1"/>
    <col min="6917" max="6917" width="13.54296875" style="11" customWidth="1"/>
    <col min="6918" max="6918" width="15.1796875" style="11" customWidth="1"/>
    <col min="6919" max="6919" width="15.453125" style="11" customWidth="1"/>
    <col min="6920" max="7164" width="9.1796875" style="11" customWidth="1"/>
    <col min="7165" max="7165" width="5.1796875" style="11" customWidth="1"/>
    <col min="7166" max="7166" width="17.1796875" style="11" customWidth="1"/>
    <col min="7167" max="7167" width="4.453125" style="11" customWidth="1"/>
    <col min="7168" max="7168" width="13.453125" style="11"/>
    <col min="7169" max="7169" width="20" style="11" customWidth="1"/>
    <col min="7170" max="7170" width="13.453125" style="11" customWidth="1"/>
    <col min="7171" max="7171" width="14.54296875" style="11" customWidth="1"/>
    <col min="7172" max="7172" width="13.453125" style="11" customWidth="1"/>
    <col min="7173" max="7173" width="13.54296875" style="11" customWidth="1"/>
    <col min="7174" max="7174" width="15.1796875" style="11" customWidth="1"/>
    <col min="7175" max="7175" width="15.453125" style="11" customWidth="1"/>
    <col min="7176" max="7420" width="9.1796875" style="11" customWidth="1"/>
    <col min="7421" max="7421" width="5.1796875" style="11" customWidth="1"/>
    <col min="7422" max="7422" width="17.1796875" style="11" customWidth="1"/>
    <col min="7423" max="7423" width="4.453125" style="11" customWidth="1"/>
    <col min="7424" max="7424" width="13.453125" style="11"/>
    <col min="7425" max="7425" width="20" style="11" customWidth="1"/>
    <col min="7426" max="7426" width="13.453125" style="11" customWidth="1"/>
    <col min="7427" max="7427" width="14.54296875" style="11" customWidth="1"/>
    <col min="7428" max="7428" width="13.453125" style="11" customWidth="1"/>
    <col min="7429" max="7429" width="13.54296875" style="11" customWidth="1"/>
    <col min="7430" max="7430" width="15.1796875" style="11" customWidth="1"/>
    <col min="7431" max="7431" width="15.453125" style="11" customWidth="1"/>
    <col min="7432" max="7676" width="9.1796875" style="11" customWidth="1"/>
    <col min="7677" max="7677" width="5.1796875" style="11" customWidth="1"/>
    <col min="7678" max="7678" width="17.1796875" style="11" customWidth="1"/>
    <col min="7679" max="7679" width="4.453125" style="11" customWidth="1"/>
    <col min="7680" max="7680" width="13.453125" style="11"/>
    <col min="7681" max="7681" width="20" style="11" customWidth="1"/>
    <col min="7682" max="7682" width="13.453125" style="11" customWidth="1"/>
    <col min="7683" max="7683" width="14.54296875" style="11" customWidth="1"/>
    <col min="7684" max="7684" width="13.453125" style="11" customWidth="1"/>
    <col min="7685" max="7685" width="13.54296875" style="11" customWidth="1"/>
    <col min="7686" max="7686" width="15.1796875" style="11" customWidth="1"/>
    <col min="7687" max="7687" width="15.453125" style="11" customWidth="1"/>
    <col min="7688" max="7932" width="9.1796875" style="11" customWidth="1"/>
    <col min="7933" max="7933" width="5.1796875" style="11" customWidth="1"/>
    <col min="7934" max="7934" width="17.1796875" style="11" customWidth="1"/>
    <col min="7935" max="7935" width="4.453125" style="11" customWidth="1"/>
    <col min="7936" max="7936" width="13.453125" style="11"/>
    <col min="7937" max="7937" width="20" style="11" customWidth="1"/>
    <col min="7938" max="7938" width="13.453125" style="11" customWidth="1"/>
    <col min="7939" max="7939" width="14.54296875" style="11" customWidth="1"/>
    <col min="7940" max="7940" width="13.453125" style="11" customWidth="1"/>
    <col min="7941" max="7941" width="13.54296875" style="11" customWidth="1"/>
    <col min="7942" max="7942" width="15.1796875" style="11" customWidth="1"/>
    <col min="7943" max="7943" width="15.453125" style="11" customWidth="1"/>
    <col min="7944" max="8188" width="9.1796875" style="11" customWidth="1"/>
    <col min="8189" max="8189" width="5.1796875" style="11" customWidth="1"/>
    <col min="8190" max="8190" width="17.1796875" style="11" customWidth="1"/>
    <col min="8191" max="8191" width="4.453125" style="11" customWidth="1"/>
    <col min="8192" max="8192" width="13.453125" style="11"/>
    <col min="8193" max="8193" width="20" style="11" customWidth="1"/>
    <col min="8194" max="8194" width="13.453125" style="11" customWidth="1"/>
    <col min="8195" max="8195" width="14.54296875" style="11" customWidth="1"/>
    <col min="8196" max="8196" width="13.453125" style="11" customWidth="1"/>
    <col min="8197" max="8197" width="13.54296875" style="11" customWidth="1"/>
    <col min="8198" max="8198" width="15.1796875" style="11" customWidth="1"/>
    <col min="8199" max="8199" width="15.453125" style="11" customWidth="1"/>
    <col min="8200" max="8444" width="9.1796875" style="11" customWidth="1"/>
    <col min="8445" max="8445" width="5.1796875" style="11" customWidth="1"/>
    <col min="8446" max="8446" width="17.1796875" style="11" customWidth="1"/>
    <col min="8447" max="8447" width="4.453125" style="11" customWidth="1"/>
    <col min="8448" max="8448" width="13.453125" style="11"/>
    <col min="8449" max="8449" width="20" style="11" customWidth="1"/>
    <col min="8450" max="8450" width="13.453125" style="11" customWidth="1"/>
    <col min="8451" max="8451" width="14.54296875" style="11" customWidth="1"/>
    <col min="8452" max="8452" width="13.453125" style="11" customWidth="1"/>
    <col min="8453" max="8453" width="13.54296875" style="11" customWidth="1"/>
    <col min="8454" max="8454" width="15.1796875" style="11" customWidth="1"/>
    <col min="8455" max="8455" width="15.453125" style="11" customWidth="1"/>
    <col min="8456" max="8700" width="9.1796875" style="11" customWidth="1"/>
    <col min="8701" max="8701" width="5.1796875" style="11" customWidth="1"/>
    <col min="8702" max="8702" width="17.1796875" style="11" customWidth="1"/>
    <col min="8703" max="8703" width="4.453125" style="11" customWidth="1"/>
    <col min="8704" max="8704" width="13.453125" style="11"/>
    <col min="8705" max="8705" width="20" style="11" customWidth="1"/>
    <col min="8706" max="8706" width="13.453125" style="11" customWidth="1"/>
    <col min="8707" max="8707" width="14.54296875" style="11" customWidth="1"/>
    <col min="8708" max="8708" width="13.453125" style="11" customWidth="1"/>
    <col min="8709" max="8709" width="13.54296875" style="11" customWidth="1"/>
    <col min="8710" max="8710" width="15.1796875" style="11" customWidth="1"/>
    <col min="8711" max="8711" width="15.453125" style="11" customWidth="1"/>
    <col min="8712" max="8956" width="9.1796875" style="11" customWidth="1"/>
    <col min="8957" max="8957" width="5.1796875" style="11" customWidth="1"/>
    <col min="8958" max="8958" width="17.1796875" style="11" customWidth="1"/>
    <col min="8959" max="8959" width="4.453125" style="11" customWidth="1"/>
    <col min="8960" max="8960" width="13.453125" style="11"/>
    <col min="8961" max="8961" width="20" style="11" customWidth="1"/>
    <col min="8962" max="8962" width="13.453125" style="11" customWidth="1"/>
    <col min="8963" max="8963" width="14.54296875" style="11" customWidth="1"/>
    <col min="8964" max="8964" width="13.453125" style="11" customWidth="1"/>
    <col min="8965" max="8965" width="13.54296875" style="11" customWidth="1"/>
    <col min="8966" max="8966" width="15.1796875" style="11" customWidth="1"/>
    <col min="8967" max="8967" width="15.453125" style="11" customWidth="1"/>
    <col min="8968" max="9212" width="9.1796875" style="11" customWidth="1"/>
    <col min="9213" max="9213" width="5.1796875" style="11" customWidth="1"/>
    <col min="9214" max="9214" width="17.1796875" style="11" customWidth="1"/>
    <col min="9215" max="9215" width="4.453125" style="11" customWidth="1"/>
    <col min="9216" max="9216" width="13.453125" style="11"/>
    <col min="9217" max="9217" width="20" style="11" customWidth="1"/>
    <col min="9218" max="9218" width="13.453125" style="11" customWidth="1"/>
    <col min="9219" max="9219" width="14.54296875" style="11" customWidth="1"/>
    <col min="9220" max="9220" width="13.453125" style="11" customWidth="1"/>
    <col min="9221" max="9221" width="13.54296875" style="11" customWidth="1"/>
    <col min="9222" max="9222" width="15.1796875" style="11" customWidth="1"/>
    <col min="9223" max="9223" width="15.453125" style="11" customWidth="1"/>
    <col min="9224" max="9468" width="9.1796875" style="11" customWidth="1"/>
    <col min="9469" max="9469" width="5.1796875" style="11" customWidth="1"/>
    <col min="9470" max="9470" width="17.1796875" style="11" customWidth="1"/>
    <col min="9471" max="9471" width="4.453125" style="11" customWidth="1"/>
    <col min="9472" max="9472" width="13.453125" style="11"/>
    <col min="9473" max="9473" width="20" style="11" customWidth="1"/>
    <col min="9474" max="9474" width="13.453125" style="11" customWidth="1"/>
    <col min="9475" max="9475" width="14.54296875" style="11" customWidth="1"/>
    <col min="9476" max="9476" width="13.453125" style="11" customWidth="1"/>
    <col min="9477" max="9477" width="13.54296875" style="11" customWidth="1"/>
    <col min="9478" max="9478" width="15.1796875" style="11" customWidth="1"/>
    <col min="9479" max="9479" width="15.453125" style="11" customWidth="1"/>
    <col min="9480" max="9724" width="9.1796875" style="11" customWidth="1"/>
    <col min="9725" max="9725" width="5.1796875" style="11" customWidth="1"/>
    <col min="9726" max="9726" width="17.1796875" style="11" customWidth="1"/>
    <col min="9727" max="9727" width="4.453125" style="11" customWidth="1"/>
    <col min="9728" max="9728" width="13.453125" style="11"/>
    <col min="9729" max="9729" width="20" style="11" customWidth="1"/>
    <col min="9730" max="9730" width="13.453125" style="11" customWidth="1"/>
    <col min="9731" max="9731" width="14.54296875" style="11" customWidth="1"/>
    <col min="9732" max="9732" width="13.453125" style="11" customWidth="1"/>
    <col min="9733" max="9733" width="13.54296875" style="11" customWidth="1"/>
    <col min="9734" max="9734" width="15.1796875" style="11" customWidth="1"/>
    <col min="9735" max="9735" width="15.453125" style="11" customWidth="1"/>
    <col min="9736" max="9980" width="9.1796875" style="11" customWidth="1"/>
    <col min="9981" max="9981" width="5.1796875" style="11" customWidth="1"/>
    <col min="9982" max="9982" width="17.1796875" style="11" customWidth="1"/>
    <col min="9983" max="9983" width="4.453125" style="11" customWidth="1"/>
    <col min="9984" max="9984" width="13.453125" style="11"/>
    <col min="9985" max="9985" width="20" style="11" customWidth="1"/>
    <col min="9986" max="9986" width="13.453125" style="11" customWidth="1"/>
    <col min="9987" max="9987" width="14.54296875" style="11" customWidth="1"/>
    <col min="9988" max="9988" width="13.453125" style="11" customWidth="1"/>
    <col min="9989" max="9989" width="13.54296875" style="11" customWidth="1"/>
    <col min="9990" max="9990" width="15.1796875" style="11" customWidth="1"/>
    <col min="9991" max="9991" width="15.453125" style="11" customWidth="1"/>
    <col min="9992" max="10236" width="9.1796875" style="11" customWidth="1"/>
    <col min="10237" max="10237" width="5.1796875" style="11" customWidth="1"/>
    <col min="10238" max="10238" width="17.1796875" style="11" customWidth="1"/>
    <col min="10239" max="10239" width="4.453125" style="11" customWidth="1"/>
    <col min="10240" max="10240" width="13.453125" style="11"/>
    <col min="10241" max="10241" width="20" style="11" customWidth="1"/>
    <col min="10242" max="10242" width="13.453125" style="11" customWidth="1"/>
    <col min="10243" max="10243" width="14.54296875" style="11" customWidth="1"/>
    <col min="10244" max="10244" width="13.453125" style="11" customWidth="1"/>
    <col min="10245" max="10245" width="13.54296875" style="11" customWidth="1"/>
    <col min="10246" max="10246" width="15.1796875" style="11" customWidth="1"/>
    <col min="10247" max="10247" width="15.453125" style="11" customWidth="1"/>
    <col min="10248" max="10492" width="9.1796875" style="11" customWidth="1"/>
    <col min="10493" max="10493" width="5.1796875" style="11" customWidth="1"/>
    <col min="10494" max="10494" width="17.1796875" style="11" customWidth="1"/>
    <col min="10495" max="10495" width="4.453125" style="11" customWidth="1"/>
    <col min="10496" max="10496" width="13.453125" style="11"/>
    <col min="10497" max="10497" width="20" style="11" customWidth="1"/>
    <col min="10498" max="10498" width="13.453125" style="11" customWidth="1"/>
    <col min="10499" max="10499" width="14.54296875" style="11" customWidth="1"/>
    <col min="10500" max="10500" width="13.453125" style="11" customWidth="1"/>
    <col min="10501" max="10501" width="13.54296875" style="11" customWidth="1"/>
    <col min="10502" max="10502" width="15.1796875" style="11" customWidth="1"/>
    <col min="10503" max="10503" width="15.453125" style="11" customWidth="1"/>
    <col min="10504" max="10748" width="9.1796875" style="11" customWidth="1"/>
    <col min="10749" max="10749" width="5.1796875" style="11" customWidth="1"/>
    <col min="10750" max="10750" width="17.1796875" style="11" customWidth="1"/>
    <col min="10751" max="10751" width="4.453125" style="11" customWidth="1"/>
    <col min="10752" max="10752" width="13.453125" style="11"/>
    <col min="10753" max="10753" width="20" style="11" customWidth="1"/>
    <col min="10754" max="10754" width="13.453125" style="11" customWidth="1"/>
    <col min="10755" max="10755" width="14.54296875" style="11" customWidth="1"/>
    <col min="10756" max="10756" width="13.453125" style="11" customWidth="1"/>
    <col min="10757" max="10757" width="13.54296875" style="11" customWidth="1"/>
    <col min="10758" max="10758" width="15.1796875" style="11" customWidth="1"/>
    <col min="10759" max="10759" width="15.453125" style="11" customWidth="1"/>
    <col min="10760" max="11004" width="9.1796875" style="11" customWidth="1"/>
    <col min="11005" max="11005" width="5.1796875" style="11" customWidth="1"/>
    <col min="11006" max="11006" width="17.1796875" style="11" customWidth="1"/>
    <col min="11007" max="11007" width="4.453125" style="11" customWidth="1"/>
    <col min="11008" max="11008" width="13.453125" style="11"/>
    <col min="11009" max="11009" width="20" style="11" customWidth="1"/>
    <col min="11010" max="11010" width="13.453125" style="11" customWidth="1"/>
    <col min="11011" max="11011" width="14.54296875" style="11" customWidth="1"/>
    <col min="11012" max="11012" width="13.453125" style="11" customWidth="1"/>
    <col min="11013" max="11013" width="13.54296875" style="11" customWidth="1"/>
    <col min="11014" max="11014" width="15.1796875" style="11" customWidth="1"/>
    <col min="11015" max="11015" width="15.453125" style="11" customWidth="1"/>
    <col min="11016" max="11260" width="9.1796875" style="11" customWidth="1"/>
    <col min="11261" max="11261" width="5.1796875" style="11" customWidth="1"/>
    <col min="11262" max="11262" width="17.1796875" style="11" customWidth="1"/>
    <col min="11263" max="11263" width="4.453125" style="11" customWidth="1"/>
    <col min="11264" max="11264" width="13.453125" style="11"/>
    <col min="11265" max="11265" width="20" style="11" customWidth="1"/>
    <col min="11266" max="11266" width="13.453125" style="11" customWidth="1"/>
    <col min="11267" max="11267" width="14.54296875" style="11" customWidth="1"/>
    <col min="11268" max="11268" width="13.453125" style="11" customWidth="1"/>
    <col min="11269" max="11269" width="13.54296875" style="11" customWidth="1"/>
    <col min="11270" max="11270" width="15.1796875" style="11" customWidth="1"/>
    <col min="11271" max="11271" width="15.453125" style="11" customWidth="1"/>
    <col min="11272" max="11516" width="9.1796875" style="11" customWidth="1"/>
    <col min="11517" max="11517" width="5.1796875" style="11" customWidth="1"/>
    <col min="11518" max="11518" width="17.1796875" style="11" customWidth="1"/>
    <col min="11519" max="11519" width="4.453125" style="11" customWidth="1"/>
    <col min="11520" max="11520" width="13.453125" style="11"/>
    <col min="11521" max="11521" width="20" style="11" customWidth="1"/>
    <col min="11522" max="11522" width="13.453125" style="11" customWidth="1"/>
    <col min="11523" max="11523" width="14.54296875" style="11" customWidth="1"/>
    <col min="11524" max="11524" width="13.453125" style="11" customWidth="1"/>
    <col min="11525" max="11525" width="13.54296875" style="11" customWidth="1"/>
    <col min="11526" max="11526" width="15.1796875" style="11" customWidth="1"/>
    <col min="11527" max="11527" width="15.453125" style="11" customWidth="1"/>
    <col min="11528" max="11772" width="9.1796875" style="11" customWidth="1"/>
    <col min="11773" max="11773" width="5.1796875" style="11" customWidth="1"/>
    <col min="11774" max="11774" width="17.1796875" style="11" customWidth="1"/>
    <col min="11775" max="11775" width="4.453125" style="11" customWidth="1"/>
    <col min="11776" max="11776" width="13.453125" style="11"/>
    <col min="11777" max="11777" width="20" style="11" customWidth="1"/>
    <col min="11778" max="11778" width="13.453125" style="11" customWidth="1"/>
    <col min="11779" max="11779" width="14.54296875" style="11" customWidth="1"/>
    <col min="11780" max="11780" width="13.453125" style="11" customWidth="1"/>
    <col min="11781" max="11781" width="13.54296875" style="11" customWidth="1"/>
    <col min="11782" max="11782" width="15.1796875" style="11" customWidth="1"/>
    <col min="11783" max="11783" width="15.453125" style="11" customWidth="1"/>
    <col min="11784" max="12028" width="9.1796875" style="11" customWidth="1"/>
    <col min="12029" max="12029" width="5.1796875" style="11" customWidth="1"/>
    <col min="12030" max="12030" width="17.1796875" style="11" customWidth="1"/>
    <col min="12031" max="12031" width="4.453125" style="11" customWidth="1"/>
    <col min="12032" max="12032" width="13.453125" style="11"/>
    <col min="12033" max="12033" width="20" style="11" customWidth="1"/>
    <col min="12034" max="12034" width="13.453125" style="11" customWidth="1"/>
    <col min="12035" max="12035" width="14.54296875" style="11" customWidth="1"/>
    <col min="12036" max="12036" width="13.453125" style="11" customWidth="1"/>
    <col min="12037" max="12037" width="13.54296875" style="11" customWidth="1"/>
    <col min="12038" max="12038" width="15.1796875" style="11" customWidth="1"/>
    <col min="12039" max="12039" width="15.453125" style="11" customWidth="1"/>
    <col min="12040" max="12284" width="9.1796875" style="11" customWidth="1"/>
    <col min="12285" max="12285" width="5.1796875" style="11" customWidth="1"/>
    <col min="12286" max="12286" width="17.1796875" style="11" customWidth="1"/>
    <col min="12287" max="12287" width="4.453125" style="11" customWidth="1"/>
    <col min="12288" max="12288" width="13.453125" style="11"/>
    <col min="12289" max="12289" width="20" style="11" customWidth="1"/>
    <col min="12290" max="12290" width="13.453125" style="11" customWidth="1"/>
    <col min="12291" max="12291" width="14.54296875" style="11" customWidth="1"/>
    <col min="12292" max="12292" width="13.453125" style="11" customWidth="1"/>
    <col min="12293" max="12293" width="13.54296875" style="11" customWidth="1"/>
    <col min="12294" max="12294" width="15.1796875" style="11" customWidth="1"/>
    <col min="12295" max="12295" width="15.453125" style="11" customWidth="1"/>
    <col min="12296" max="12540" width="9.1796875" style="11" customWidth="1"/>
    <col min="12541" max="12541" width="5.1796875" style="11" customWidth="1"/>
    <col min="12542" max="12542" width="17.1796875" style="11" customWidth="1"/>
    <col min="12543" max="12543" width="4.453125" style="11" customWidth="1"/>
    <col min="12544" max="12544" width="13.453125" style="11"/>
    <col min="12545" max="12545" width="20" style="11" customWidth="1"/>
    <col min="12546" max="12546" width="13.453125" style="11" customWidth="1"/>
    <col min="12547" max="12547" width="14.54296875" style="11" customWidth="1"/>
    <col min="12548" max="12548" width="13.453125" style="11" customWidth="1"/>
    <col min="12549" max="12549" width="13.54296875" style="11" customWidth="1"/>
    <col min="12550" max="12550" width="15.1796875" style="11" customWidth="1"/>
    <col min="12551" max="12551" width="15.453125" style="11" customWidth="1"/>
    <col min="12552" max="12796" width="9.1796875" style="11" customWidth="1"/>
    <col min="12797" max="12797" width="5.1796875" style="11" customWidth="1"/>
    <col min="12798" max="12798" width="17.1796875" style="11" customWidth="1"/>
    <col min="12799" max="12799" width="4.453125" style="11" customWidth="1"/>
    <col min="12800" max="12800" width="13.453125" style="11"/>
    <col min="12801" max="12801" width="20" style="11" customWidth="1"/>
    <col min="12802" max="12802" width="13.453125" style="11" customWidth="1"/>
    <col min="12803" max="12803" width="14.54296875" style="11" customWidth="1"/>
    <col min="12804" max="12804" width="13.453125" style="11" customWidth="1"/>
    <col min="12805" max="12805" width="13.54296875" style="11" customWidth="1"/>
    <col min="12806" max="12806" width="15.1796875" style="11" customWidth="1"/>
    <col min="12807" max="12807" width="15.453125" style="11" customWidth="1"/>
    <col min="12808" max="13052" width="9.1796875" style="11" customWidth="1"/>
    <col min="13053" max="13053" width="5.1796875" style="11" customWidth="1"/>
    <col min="13054" max="13054" width="17.1796875" style="11" customWidth="1"/>
    <col min="13055" max="13055" width="4.453125" style="11" customWidth="1"/>
    <col min="13056" max="13056" width="13.453125" style="11"/>
    <col min="13057" max="13057" width="20" style="11" customWidth="1"/>
    <col min="13058" max="13058" width="13.453125" style="11" customWidth="1"/>
    <col min="13059" max="13059" width="14.54296875" style="11" customWidth="1"/>
    <col min="13060" max="13060" width="13.453125" style="11" customWidth="1"/>
    <col min="13061" max="13061" width="13.54296875" style="11" customWidth="1"/>
    <col min="13062" max="13062" width="15.1796875" style="11" customWidth="1"/>
    <col min="13063" max="13063" width="15.453125" style="11" customWidth="1"/>
    <col min="13064" max="13308" width="9.1796875" style="11" customWidth="1"/>
    <col min="13309" max="13309" width="5.1796875" style="11" customWidth="1"/>
    <col min="13310" max="13310" width="17.1796875" style="11" customWidth="1"/>
    <col min="13311" max="13311" width="4.453125" style="11" customWidth="1"/>
    <col min="13312" max="13312" width="13.453125" style="11"/>
    <col min="13313" max="13313" width="20" style="11" customWidth="1"/>
    <col min="13314" max="13314" width="13.453125" style="11" customWidth="1"/>
    <col min="13315" max="13315" width="14.54296875" style="11" customWidth="1"/>
    <col min="13316" max="13316" width="13.453125" style="11" customWidth="1"/>
    <col min="13317" max="13317" width="13.54296875" style="11" customWidth="1"/>
    <col min="13318" max="13318" width="15.1796875" style="11" customWidth="1"/>
    <col min="13319" max="13319" width="15.453125" style="11" customWidth="1"/>
    <col min="13320" max="13564" width="9.1796875" style="11" customWidth="1"/>
    <col min="13565" max="13565" width="5.1796875" style="11" customWidth="1"/>
    <col min="13566" max="13566" width="17.1796875" style="11" customWidth="1"/>
    <col min="13567" max="13567" width="4.453125" style="11" customWidth="1"/>
    <col min="13568" max="13568" width="13.453125" style="11"/>
    <col min="13569" max="13569" width="20" style="11" customWidth="1"/>
    <col min="13570" max="13570" width="13.453125" style="11" customWidth="1"/>
    <col min="13571" max="13571" width="14.54296875" style="11" customWidth="1"/>
    <col min="13572" max="13572" width="13.453125" style="11" customWidth="1"/>
    <col min="13573" max="13573" width="13.54296875" style="11" customWidth="1"/>
    <col min="13574" max="13574" width="15.1796875" style="11" customWidth="1"/>
    <col min="13575" max="13575" width="15.453125" style="11" customWidth="1"/>
    <col min="13576" max="13820" width="9.1796875" style="11" customWidth="1"/>
    <col min="13821" max="13821" width="5.1796875" style="11" customWidth="1"/>
    <col min="13822" max="13822" width="17.1796875" style="11" customWidth="1"/>
    <col min="13823" max="13823" width="4.453125" style="11" customWidth="1"/>
    <col min="13824" max="13824" width="13.453125" style="11"/>
    <col min="13825" max="13825" width="20" style="11" customWidth="1"/>
    <col min="13826" max="13826" width="13.453125" style="11" customWidth="1"/>
    <col min="13827" max="13827" width="14.54296875" style="11" customWidth="1"/>
    <col min="13828" max="13828" width="13.453125" style="11" customWidth="1"/>
    <col min="13829" max="13829" width="13.54296875" style="11" customWidth="1"/>
    <col min="13830" max="13830" width="15.1796875" style="11" customWidth="1"/>
    <col min="13831" max="13831" width="15.453125" style="11" customWidth="1"/>
    <col min="13832" max="14076" width="9.1796875" style="11" customWidth="1"/>
    <col min="14077" max="14077" width="5.1796875" style="11" customWidth="1"/>
    <col min="14078" max="14078" width="17.1796875" style="11" customWidth="1"/>
    <col min="14079" max="14079" width="4.453125" style="11" customWidth="1"/>
    <col min="14080" max="14080" width="13.453125" style="11"/>
    <col min="14081" max="14081" width="20" style="11" customWidth="1"/>
    <col min="14082" max="14082" width="13.453125" style="11" customWidth="1"/>
    <col min="14083" max="14083" width="14.54296875" style="11" customWidth="1"/>
    <col min="14084" max="14084" width="13.453125" style="11" customWidth="1"/>
    <col min="14085" max="14085" width="13.54296875" style="11" customWidth="1"/>
    <col min="14086" max="14086" width="15.1796875" style="11" customWidth="1"/>
    <col min="14087" max="14087" width="15.453125" style="11" customWidth="1"/>
    <col min="14088" max="14332" width="9.1796875" style="11" customWidth="1"/>
    <col min="14333" max="14333" width="5.1796875" style="11" customWidth="1"/>
    <col min="14334" max="14334" width="17.1796875" style="11" customWidth="1"/>
    <col min="14335" max="14335" width="4.453125" style="11" customWidth="1"/>
    <col min="14336" max="14336" width="13.453125" style="11"/>
    <col min="14337" max="14337" width="20" style="11" customWidth="1"/>
    <col min="14338" max="14338" width="13.453125" style="11" customWidth="1"/>
    <col min="14339" max="14339" width="14.54296875" style="11" customWidth="1"/>
    <col min="14340" max="14340" width="13.453125" style="11" customWidth="1"/>
    <col min="14341" max="14341" width="13.54296875" style="11" customWidth="1"/>
    <col min="14342" max="14342" width="15.1796875" style="11" customWidth="1"/>
    <col min="14343" max="14343" width="15.453125" style="11" customWidth="1"/>
    <col min="14344" max="14588" width="9.1796875" style="11" customWidth="1"/>
    <col min="14589" max="14589" width="5.1796875" style="11" customWidth="1"/>
    <col min="14590" max="14590" width="17.1796875" style="11" customWidth="1"/>
    <col min="14591" max="14591" width="4.453125" style="11" customWidth="1"/>
    <col min="14592" max="14592" width="13.453125" style="11"/>
    <col min="14593" max="14593" width="20" style="11" customWidth="1"/>
    <col min="14594" max="14594" width="13.453125" style="11" customWidth="1"/>
    <col min="14595" max="14595" width="14.54296875" style="11" customWidth="1"/>
    <col min="14596" max="14596" width="13.453125" style="11" customWidth="1"/>
    <col min="14597" max="14597" width="13.54296875" style="11" customWidth="1"/>
    <col min="14598" max="14598" width="15.1796875" style="11" customWidth="1"/>
    <col min="14599" max="14599" width="15.453125" style="11" customWidth="1"/>
    <col min="14600" max="14844" width="9.1796875" style="11" customWidth="1"/>
    <col min="14845" max="14845" width="5.1796875" style="11" customWidth="1"/>
    <col min="14846" max="14846" width="17.1796875" style="11" customWidth="1"/>
    <col min="14847" max="14847" width="4.453125" style="11" customWidth="1"/>
    <col min="14848" max="14848" width="13.453125" style="11"/>
    <col min="14849" max="14849" width="20" style="11" customWidth="1"/>
    <col min="14850" max="14850" width="13.453125" style="11" customWidth="1"/>
    <col min="14851" max="14851" width="14.54296875" style="11" customWidth="1"/>
    <col min="14852" max="14852" width="13.453125" style="11" customWidth="1"/>
    <col min="14853" max="14853" width="13.54296875" style="11" customWidth="1"/>
    <col min="14854" max="14854" width="15.1796875" style="11" customWidth="1"/>
    <col min="14855" max="14855" width="15.453125" style="11" customWidth="1"/>
    <col min="14856" max="15100" width="9.1796875" style="11" customWidth="1"/>
    <col min="15101" max="15101" width="5.1796875" style="11" customWidth="1"/>
    <col min="15102" max="15102" width="17.1796875" style="11" customWidth="1"/>
    <col min="15103" max="15103" width="4.453125" style="11" customWidth="1"/>
    <col min="15104" max="15104" width="13.453125" style="11"/>
    <col min="15105" max="15105" width="20" style="11" customWidth="1"/>
    <col min="15106" max="15106" width="13.453125" style="11" customWidth="1"/>
    <col min="15107" max="15107" width="14.54296875" style="11" customWidth="1"/>
    <col min="15108" max="15108" width="13.453125" style="11" customWidth="1"/>
    <col min="15109" max="15109" width="13.54296875" style="11" customWidth="1"/>
    <col min="15110" max="15110" width="15.1796875" style="11" customWidth="1"/>
    <col min="15111" max="15111" width="15.453125" style="11" customWidth="1"/>
    <col min="15112" max="15356" width="9.1796875" style="11" customWidth="1"/>
    <col min="15357" max="15357" width="5.1796875" style="11" customWidth="1"/>
    <col min="15358" max="15358" width="17.1796875" style="11" customWidth="1"/>
    <col min="15359" max="15359" width="4.453125" style="11" customWidth="1"/>
    <col min="15360" max="15360" width="13.453125" style="11"/>
    <col min="15361" max="15361" width="20" style="11" customWidth="1"/>
    <col min="15362" max="15362" width="13.453125" style="11" customWidth="1"/>
    <col min="15363" max="15363" width="14.54296875" style="11" customWidth="1"/>
    <col min="15364" max="15364" width="13.453125" style="11" customWidth="1"/>
    <col min="15365" max="15365" width="13.54296875" style="11" customWidth="1"/>
    <col min="15366" max="15366" width="15.1796875" style="11" customWidth="1"/>
    <col min="15367" max="15367" width="15.453125" style="11" customWidth="1"/>
    <col min="15368" max="15612" width="9.1796875" style="11" customWidth="1"/>
    <col min="15613" max="15613" width="5.1796875" style="11" customWidth="1"/>
    <col min="15614" max="15614" width="17.1796875" style="11" customWidth="1"/>
    <col min="15615" max="15615" width="4.453125" style="11" customWidth="1"/>
    <col min="15616" max="15616" width="13.453125" style="11"/>
    <col min="15617" max="15617" width="20" style="11" customWidth="1"/>
    <col min="15618" max="15618" width="13.453125" style="11" customWidth="1"/>
    <col min="15619" max="15619" width="14.54296875" style="11" customWidth="1"/>
    <col min="15620" max="15620" width="13.453125" style="11" customWidth="1"/>
    <col min="15621" max="15621" width="13.54296875" style="11" customWidth="1"/>
    <col min="15622" max="15622" width="15.1796875" style="11" customWidth="1"/>
    <col min="15623" max="15623" width="15.453125" style="11" customWidth="1"/>
    <col min="15624" max="15868" width="9.1796875" style="11" customWidth="1"/>
    <col min="15869" max="15869" width="5.1796875" style="11" customWidth="1"/>
    <col min="15870" max="15870" width="17.1796875" style="11" customWidth="1"/>
    <col min="15871" max="15871" width="4.453125" style="11" customWidth="1"/>
    <col min="15872" max="15872" width="13.453125" style="11"/>
    <col min="15873" max="15873" width="20" style="11" customWidth="1"/>
    <col min="15874" max="15874" width="13.453125" style="11" customWidth="1"/>
    <col min="15875" max="15875" width="14.54296875" style="11" customWidth="1"/>
    <col min="15876" max="15876" width="13.453125" style="11" customWidth="1"/>
    <col min="15877" max="15877" width="13.54296875" style="11" customWidth="1"/>
    <col min="15878" max="15878" width="15.1796875" style="11" customWidth="1"/>
    <col min="15879" max="15879" width="15.453125" style="11" customWidth="1"/>
    <col min="15880" max="16124" width="9.1796875" style="11" customWidth="1"/>
    <col min="16125" max="16125" width="5.1796875" style="11" customWidth="1"/>
    <col min="16126" max="16126" width="17.1796875" style="11" customWidth="1"/>
    <col min="16127" max="16127" width="4.453125" style="11" customWidth="1"/>
    <col min="16128" max="16128" width="13.453125" style="11"/>
    <col min="16129" max="16129" width="20" style="11" customWidth="1"/>
    <col min="16130" max="16130" width="13.453125" style="11" customWidth="1"/>
    <col min="16131" max="16131" width="14.54296875" style="11" customWidth="1"/>
    <col min="16132" max="16132" width="13.453125" style="11" customWidth="1"/>
    <col min="16133" max="16133" width="13.54296875" style="11" customWidth="1"/>
    <col min="16134" max="16134" width="15.1796875" style="11" customWidth="1"/>
    <col min="16135" max="16135" width="15.453125" style="11" customWidth="1"/>
    <col min="16136" max="16380" width="9.1796875" style="11" customWidth="1"/>
    <col min="16381" max="16381" width="5.1796875" style="11" customWidth="1"/>
    <col min="16382" max="16382" width="17.1796875" style="11" customWidth="1"/>
    <col min="16383" max="16383" width="4.453125" style="11" customWidth="1"/>
    <col min="16384" max="16384" width="13.453125" style="11"/>
  </cols>
  <sheetData>
    <row r="1" spans="1:12" ht="15.5" x14ac:dyDescent="0.35">
      <c r="A1" s="1" t="s">
        <v>12</v>
      </c>
    </row>
    <row r="2" spans="1:12" ht="15.5" x14ac:dyDescent="0.35">
      <c r="A2" s="13" t="str">
        <f>'01-Categorized Balances'!A2</f>
        <v>PR Balances by Level of Commitment</v>
      </c>
    </row>
    <row r="4" spans="1:12" ht="15.5" x14ac:dyDescent="0.35">
      <c r="A4" s="3" t="s">
        <v>23</v>
      </c>
      <c r="B4" s="3" t="s">
        <v>73</v>
      </c>
    </row>
    <row r="5" spans="1:12" ht="15.5" x14ac:dyDescent="0.35">
      <c r="A5" s="3" t="s">
        <v>25</v>
      </c>
      <c r="B5" s="13" t="s">
        <v>74</v>
      </c>
    </row>
    <row r="6" spans="1:12" s="17" customFormat="1" ht="29" x14ac:dyDescent="0.3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6" t="s">
        <v>20</v>
      </c>
      <c r="H6" s="17" t="s">
        <v>107</v>
      </c>
      <c r="L6" s="89"/>
    </row>
    <row r="7" spans="1:12" ht="14.5" x14ac:dyDescent="0.35">
      <c r="A7" s="55" t="s">
        <v>110</v>
      </c>
      <c r="B7" s="43">
        <f>B14+B21+B28+B35+B42</f>
        <v>0</v>
      </c>
      <c r="C7" s="150">
        <f t="shared" ref="C7:F7" si="0">C14+C21+C28+C35+C42</f>
        <v>0</v>
      </c>
      <c r="D7" s="150">
        <f t="shared" si="0"/>
        <v>0</v>
      </c>
      <c r="E7" s="150">
        <f t="shared" si="0"/>
        <v>0</v>
      </c>
      <c r="F7" s="150">
        <f t="shared" si="0"/>
        <v>0</v>
      </c>
      <c r="G7" s="19">
        <f>SUM(B7:F7)</f>
        <v>0</v>
      </c>
    </row>
    <row r="8" spans="1:12" ht="14.5" x14ac:dyDescent="0.35">
      <c r="A8" s="55" t="s">
        <v>111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2" ht="14.5" x14ac:dyDescent="0.35">
      <c r="A9" s="55" t="s">
        <v>112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2" ht="29" x14ac:dyDescent="0.35">
      <c r="A10" s="98" t="s">
        <v>114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2" ht="14.5" x14ac:dyDescent="0.35">
      <c r="A11" s="142"/>
      <c r="B11" s="22"/>
      <c r="C11" s="22"/>
      <c r="D11" s="22"/>
      <c r="E11" s="22"/>
      <c r="F11" s="22"/>
      <c r="G11" s="23"/>
    </row>
    <row r="12" spans="1:12" ht="14.5" x14ac:dyDescent="0.35">
      <c r="A12" s="142"/>
      <c r="B12" s="24"/>
      <c r="C12" s="24"/>
      <c r="D12" s="24"/>
      <c r="E12" s="24"/>
      <c r="F12" s="24"/>
      <c r="G12" s="25"/>
    </row>
    <row r="13" spans="1:12" ht="43.5" x14ac:dyDescent="0.3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6" t="s">
        <v>20</v>
      </c>
    </row>
    <row r="14" spans="1:12" ht="14.5" x14ac:dyDescent="0.35">
      <c r="A14" s="139" t="s">
        <v>110</v>
      </c>
      <c r="B14" s="19">
        <v>0</v>
      </c>
      <c r="C14" s="140">
        <v>0</v>
      </c>
      <c r="D14" s="140">
        <v>0</v>
      </c>
      <c r="E14" s="140">
        <v>0</v>
      </c>
      <c r="F14" s="140">
        <v>0</v>
      </c>
      <c r="G14" s="19">
        <f>SUM(B14:F14)</f>
        <v>0</v>
      </c>
    </row>
    <row r="15" spans="1:12" ht="14.5" x14ac:dyDescent="0.35">
      <c r="A15" s="139" t="s">
        <v>111</v>
      </c>
      <c r="B15" s="140">
        <v>0</v>
      </c>
      <c r="C15" s="140">
        <v>0</v>
      </c>
      <c r="D15" s="140">
        <v>0</v>
      </c>
      <c r="E15" s="140">
        <v>0</v>
      </c>
      <c r="F15" s="140">
        <v>0</v>
      </c>
      <c r="G15" s="19">
        <f>SUM(B15:F15)</f>
        <v>0</v>
      </c>
    </row>
    <row r="16" spans="1:12" ht="14.5" x14ac:dyDescent="0.35">
      <c r="A16" s="139" t="s">
        <v>112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9">
        <f>SUM(B16:F16)</f>
        <v>0</v>
      </c>
    </row>
    <row r="17" spans="1:12" ht="29" x14ac:dyDescent="0.35">
      <c r="A17" s="98" t="s">
        <v>114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  <c r="L17" s="90"/>
    </row>
    <row r="18" spans="1:12" ht="14.5" x14ac:dyDescent="0.35">
      <c r="A18" s="148"/>
      <c r="B18" s="24"/>
      <c r="C18" s="24"/>
      <c r="D18" s="24"/>
      <c r="E18" s="24"/>
      <c r="F18" s="24"/>
      <c r="G18" s="25"/>
      <c r="L18" s="87"/>
    </row>
    <row r="19" spans="1:12" ht="14.5" x14ac:dyDescent="0.35">
      <c r="A19" s="148"/>
      <c r="B19" s="26"/>
      <c r="C19" s="26"/>
      <c r="D19" s="26"/>
      <c r="E19" s="26"/>
      <c r="F19" s="26"/>
      <c r="G19" s="27"/>
      <c r="L19" s="87"/>
    </row>
    <row r="20" spans="1:12" ht="29" x14ac:dyDescent="0.3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6" t="s">
        <v>20</v>
      </c>
      <c r="L20" s="87"/>
    </row>
    <row r="21" spans="1:12" ht="14.5" x14ac:dyDescent="0.35">
      <c r="A21" s="139" t="s">
        <v>110</v>
      </c>
      <c r="B21" s="140">
        <v>0</v>
      </c>
      <c r="C21" s="140">
        <v>0</v>
      </c>
      <c r="D21" s="140">
        <v>0</v>
      </c>
      <c r="E21" s="140">
        <v>0</v>
      </c>
      <c r="F21" s="140">
        <v>0</v>
      </c>
      <c r="G21" s="19">
        <f>SUM(B21:F21)</f>
        <v>0</v>
      </c>
      <c r="H21" s="31"/>
    </row>
    <row r="22" spans="1:12" ht="14.5" x14ac:dyDescent="0.35">
      <c r="A22" s="139" t="s">
        <v>111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19">
        <f>SUM(B22:F22)</f>
        <v>0</v>
      </c>
    </row>
    <row r="23" spans="1:12" ht="14.5" x14ac:dyDescent="0.35">
      <c r="A23" s="139" t="s">
        <v>112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9">
        <f>SUM(B23:F23)</f>
        <v>0</v>
      </c>
    </row>
    <row r="24" spans="1:12" ht="29" x14ac:dyDescent="0.35">
      <c r="A24" s="98" t="s">
        <v>114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  <c r="J24" s="92"/>
      <c r="L24" s="87"/>
    </row>
    <row r="25" spans="1:12" ht="14.5" x14ac:dyDescent="0.35">
      <c r="A25" s="142"/>
      <c r="B25" s="26"/>
      <c r="C25" s="26"/>
      <c r="D25" s="26"/>
      <c r="E25" s="26"/>
      <c r="F25" s="26"/>
      <c r="G25" s="27"/>
      <c r="J25" s="91"/>
      <c r="L25" s="90"/>
    </row>
    <row r="26" spans="1:12" ht="14.5" x14ac:dyDescent="0.35">
      <c r="A26" s="142"/>
      <c r="B26" s="26"/>
      <c r="C26" s="26"/>
      <c r="D26" s="26"/>
      <c r="E26" s="26"/>
      <c r="F26" s="26"/>
      <c r="G26" s="27"/>
    </row>
    <row r="27" spans="1:12" ht="29" x14ac:dyDescent="0.3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6" t="s">
        <v>20</v>
      </c>
    </row>
    <row r="28" spans="1:12" ht="14.5" x14ac:dyDescent="0.35">
      <c r="A28" s="139" t="s">
        <v>110</v>
      </c>
      <c r="B28" s="140">
        <v>0</v>
      </c>
      <c r="C28" s="140">
        <v>0</v>
      </c>
      <c r="D28" s="140">
        <v>0</v>
      </c>
      <c r="E28" s="140">
        <v>0</v>
      </c>
      <c r="F28" s="140">
        <v>0</v>
      </c>
      <c r="G28" s="19">
        <f>SUM(B28:F28)</f>
        <v>0</v>
      </c>
    </row>
    <row r="29" spans="1:12" ht="14.5" x14ac:dyDescent="0.35">
      <c r="A29" s="139" t="s">
        <v>111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9">
        <f>SUM(B29:F29)</f>
        <v>0</v>
      </c>
      <c r="H29" s="49"/>
    </row>
    <row r="30" spans="1:12" ht="14.5" x14ac:dyDescent="0.35">
      <c r="A30" s="139" t="s">
        <v>112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9">
        <f>SUM(B30:F30)</f>
        <v>0</v>
      </c>
      <c r="H30" s="49"/>
    </row>
    <row r="31" spans="1:12" ht="29" x14ac:dyDescent="0.35">
      <c r="A31" s="98" t="s">
        <v>114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12" ht="14.5" x14ac:dyDescent="0.35">
      <c r="A32" s="142"/>
      <c r="B32" s="22"/>
      <c r="C32" s="22"/>
      <c r="D32" s="22"/>
      <c r="E32" s="22"/>
      <c r="F32" s="22"/>
      <c r="G32" s="72"/>
    </row>
    <row r="33" spans="1:12" ht="14.5" x14ac:dyDescent="0.35">
      <c r="A33" s="142"/>
      <c r="B33" s="22"/>
      <c r="C33" s="22"/>
      <c r="D33" s="22"/>
      <c r="E33" s="22"/>
      <c r="F33" s="22"/>
      <c r="G33" s="25"/>
      <c r="L33" s="11"/>
    </row>
    <row r="34" spans="1:12" ht="29" x14ac:dyDescent="0.3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6" t="s">
        <v>20</v>
      </c>
      <c r="L34" s="11"/>
    </row>
    <row r="35" spans="1:12" ht="14.5" x14ac:dyDescent="0.35">
      <c r="A35" s="139" t="s">
        <v>110</v>
      </c>
      <c r="B35" s="140">
        <v>0</v>
      </c>
      <c r="C35" s="140">
        <v>0</v>
      </c>
      <c r="D35" s="140">
        <v>0</v>
      </c>
      <c r="E35" s="140">
        <v>0</v>
      </c>
      <c r="F35" s="140">
        <v>0</v>
      </c>
      <c r="G35" s="19">
        <f>SUM(B35:F35)</f>
        <v>0</v>
      </c>
      <c r="L35" s="11"/>
    </row>
    <row r="36" spans="1:12" ht="14.5" x14ac:dyDescent="0.35">
      <c r="A36" s="139" t="s">
        <v>111</v>
      </c>
      <c r="B36" s="140">
        <v>0</v>
      </c>
      <c r="C36" s="140">
        <v>0</v>
      </c>
      <c r="D36" s="140">
        <v>0</v>
      </c>
      <c r="E36" s="140">
        <v>0</v>
      </c>
      <c r="F36" s="140">
        <v>0</v>
      </c>
      <c r="G36" s="19">
        <f>SUM(B36:F36)</f>
        <v>0</v>
      </c>
      <c r="L36" s="11"/>
    </row>
    <row r="37" spans="1:12" ht="14.5" x14ac:dyDescent="0.35">
      <c r="A37" s="139" t="s">
        <v>112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9">
        <f>SUM(B37:F37)</f>
        <v>0</v>
      </c>
      <c r="L37" s="11"/>
    </row>
    <row r="38" spans="1:12" ht="29" x14ac:dyDescent="0.35">
      <c r="A38" s="98" t="s">
        <v>114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  <c r="L38" s="11"/>
    </row>
    <row r="39" spans="1:12" ht="14.5" x14ac:dyDescent="0.35">
      <c r="A39" s="136"/>
      <c r="B39" s="22"/>
      <c r="C39" s="22"/>
      <c r="D39" s="22"/>
      <c r="E39" s="22"/>
      <c r="F39" s="22"/>
      <c r="G39" s="23"/>
      <c r="L39" s="11"/>
    </row>
    <row r="40" spans="1:12" ht="14.5" x14ac:dyDescent="0.35">
      <c r="A40" s="136"/>
      <c r="B40" s="22"/>
      <c r="C40" s="22"/>
      <c r="D40" s="22"/>
      <c r="E40" s="22"/>
      <c r="F40" s="22"/>
      <c r="G40" s="23"/>
      <c r="L40" s="11"/>
    </row>
    <row r="41" spans="1:12" ht="29" x14ac:dyDescent="0.3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6" t="s">
        <v>20</v>
      </c>
      <c r="L41" s="11"/>
    </row>
    <row r="42" spans="1:12" ht="14.5" x14ac:dyDescent="0.35">
      <c r="A42" s="139" t="s">
        <v>110</v>
      </c>
      <c r="B42" s="140">
        <v>0</v>
      </c>
      <c r="C42" s="140">
        <v>0</v>
      </c>
      <c r="D42" s="140">
        <v>0</v>
      </c>
      <c r="E42" s="140">
        <v>0</v>
      </c>
      <c r="F42" s="140">
        <v>0</v>
      </c>
      <c r="G42" s="19">
        <f>SUM(B42:F42)</f>
        <v>0</v>
      </c>
      <c r="L42" s="11"/>
    </row>
    <row r="43" spans="1:12" ht="14.5" x14ac:dyDescent="0.35">
      <c r="A43" s="139" t="s">
        <v>111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9">
        <f>SUM(B43:F43)</f>
        <v>0</v>
      </c>
      <c r="L43" s="11"/>
    </row>
    <row r="44" spans="1:12" ht="14.5" x14ac:dyDescent="0.35">
      <c r="A44" s="139" t="s">
        <v>112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9">
        <f>SUM(B44:F44)</f>
        <v>0</v>
      </c>
      <c r="L44" s="11"/>
    </row>
    <row r="45" spans="1:12" ht="29" x14ac:dyDescent="0.35">
      <c r="A45" s="98" t="s">
        <v>114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  <c r="L45" s="11"/>
    </row>
  </sheetData>
  <pageMargins left="0.45" right="0.45" top="0.5" bottom="0.5" header="0.3" footer="0.3"/>
  <pageSetup scale="62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A10" sqref="A10"/>
    </sheetView>
  </sheetViews>
  <sheetFormatPr defaultColWidth="9.1796875" defaultRowHeight="14.5" x14ac:dyDescent="0.35"/>
  <cols>
    <col min="1" max="1" width="27.1796875" style="2" customWidth="1"/>
    <col min="2" max="2" width="26.1796875" style="2" bestFit="1" customWidth="1"/>
    <col min="3" max="3" width="26.1796875" style="2" customWidth="1"/>
    <col min="4" max="7" width="15.54296875" style="2" customWidth="1"/>
    <col min="8" max="8" width="13.453125" style="2" bestFit="1" customWidth="1"/>
    <col min="9" max="9" width="11.54296875" style="2" bestFit="1" customWidth="1"/>
    <col min="10" max="16384" width="9.1796875" style="2"/>
  </cols>
  <sheetData>
    <row r="1" spans="1:8" ht="15.5" x14ac:dyDescent="0.35">
      <c r="A1" s="1" t="s">
        <v>0</v>
      </c>
    </row>
    <row r="2" spans="1:8" ht="15.5" x14ac:dyDescent="0.35">
      <c r="A2" s="3" t="s">
        <v>109</v>
      </c>
      <c r="B2"/>
      <c r="C2"/>
      <c r="D2" s="162" t="s">
        <v>108</v>
      </c>
      <c r="E2"/>
      <c r="F2"/>
      <c r="G2"/>
    </row>
    <row r="3" spans="1:8" ht="15.5" x14ac:dyDescent="0.35">
      <c r="A3" s="3"/>
      <c r="B3"/>
      <c r="C3"/>
      <c r="D3"/>
      <c r="E3"/>
      <c r="F3"/>
      <c r="G3" s="44"/>
    </row>
    <row r="4" spans="1:8" ht="15.5" x14ac:dyDescent="0.35">
      <c r="A4" s="3" t="s">
        <v>1</v>
      </c>
      <c r="B4" s="3" t="s">
        <v>55</v>
      </c>
      <c r="C4" s="3"/>
      <c r="D4"/>
      <c r="E4"/>
      <c r="F4"/>
      <c r="G4" s="44"/>
    </row>
    <row r="5" spans="1:8" ht="15.5" x14ac:dyDescent="0.35">
      <c r="A5" s="3"/>
      <c r="B5" s="3"/>
      <c r="C5" s="3"/>
      <c r="D5"/>
      <c r="E5"/>
      <c r="F5"/>
      <c r="G5" s="44"/>
    </row>
    <row r="6" spans="1:8" ht="15.5" x14ac:dyDescent="0.35">
      <c r="A6" s="3"/>
      <c r="B6" s="3"/>
      <c r="C6" s="3"/>
      <c r="D6"/>
      <c r="E6"/>
      <c r="F6"/>
      <c r="G6" s="44"/>
    </row>
    <row r="7" spans="1:8" ht="44.5" x14ac:dyDescent="0.45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8" x14ac:dyDescent="0.3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8" x14ac:dyDescent="0.35">
      <c r="A9"/>
      <c r="B9" s="7"/>
      <c r="C9" s="7"/>
      <c r="D9" s="7"/>
      <c r="E9" s="7"/>
      <c r="F9" s="7"/>
      <c r="G9" s="42"/>
    </row>
    <row r="10" spans="1:8" ht="15.5" x14ac:dyDescent="0.35">
      <c r="A10" s="8" t="s">
        <v>110</v>
      </c>
      <c r="B10" s="9">
        <f>'02-Categorized Balances'!G14</f>
        <v>7999530</v>
      </c>
      <c r="C10" s="67">
        <f>'02-Categorized Balances'!G21</f>
        <v>0</v>
      </c>
      <c r="D10" s="9">
        <f>'02-Categorized Balances'!G28</f>
        <v>6372050</v>
      </c>
      <c r="E10" s="9">
        <f>'02-Categorized Balances'!G35</f>
        <v>-2051248</v>
      </c>
      <c r="F10" s="9">
        <f>'02-Categorized Balances'!G42</f>
        <v>-272483</v>
      </c>
      <c r="G10" s="9">
        <f>SUM(B10:F10)</f>
        <v>12047849</v>
      </c>
    </row>
    <row r="11" spans="1:8" ht="15.5" x14ac:dyDescent="0.35">
      <c r="A11" s="8" t="s">
        <v>111</v>
      </c>
      <c r="B11" s="67">
        <f>'02-Categorized Balances'!G15</f>
        <v>0</v>
      </c>
      <c r="C11" s="67">
        <f>'02-Categorized Balances'!G22</f>
        <v>0</v>
      </c>
      <c r="D11" s="67">
        <f>'02-Categorized Balances'!G29</f>
        <v>0</v>
      </c>
      <c r="E11" s="67">
        <f>'02-Categorized Balances'!G36</f>
        <v>0</v>
      </c>
      <c r="F11" s="67">
        <f>'02-Categorized Balances'!G43</f>
        <v>0</v>
      </c>
      <c r="G11" s="9">
        <f>SUM(B11:F11)</f>
        <v>0</v>
      </c>
      <c r="H11" s="59"/>
    </row>
    <row r="12" spans="1:8" ht="15.5" x14ac:dyDescent="0.35">
      <c r="A12" s="8" t="s">
        <v>112</v>
      </c>
      <c r="B12" s="68">
        <f>'02-Categorized Balances'!G16</f>
        <v>0</v>
      </c>
      <c r="C12" s="68">
        <f>'02-Categorized Balances'!G23</f>
        <v>0</v>
      </c>
      <c r="D12" s="68">
        <f>'02-Categorized Balances'!G30</f>
        <v>0</v>
      </c>
      <c r="E12" s="68">
        <f>'02-Categorized Balances'!G37</f>
        <v>0</v>
      </c>
      <c r="F12" s="68">
        <f>'02-Categorized Balances'!G44</f>
        <v>0</v>
      </c>
      <c r="G12" s="9">
        <f>SUM(B12:F12)</f>
        <v>0</v>
      </c>
    </row>
    <row r="13" spans="1:8" x14ac:dyDescent="0.35">
      <c r="A13"/>
      <c r="B13"/>
      <c r="C13"/>
      <c r="D13"/>
      <c r="E13"/>
      <c r="F13"/>
      <c r="G13" s="44"/>
    </row>
    <row r="14" spans="1:8" x14ac:dyDescent="0.35">
      <c r="F14"/>
    </row>
  </sheetData>
  <mergeCells count="1">
    <mergeCell ref="B7:C7"/>
  </mergeCells>
  <pageMargins left="0.45" right="0.45" top="0.5" bottom="0.5" header="0.3" footer="0.3"/>
  <pageSetup scale="90" orientation="landscape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G7" sqref="G7"/>
    </sheetView>
  </sheetViews>
  <sheetFormatPr defaultColWidth="13.453125" defaultRowHeight="13" x14ac:dyDescent="0.3"/>
  <cols>
    <col min="1" max="1" width="20" style="11" customWidth="1"/>
    <col min="2" max="4" width="13.453125" style="11" customWidth="1"/>
    <col min="5" max="5" width="13.54296875" style="11" customWidth="1"/>
    <col min="6" max="6" width="15.1796875" style="11" customWidth="1"/>
    <col min="7" max="7" width="15.453125" style="12" customWidth="1"/>
    <col min="8" max="8" width="15.81640625" style="29" customWidth="1"/>
    <col min="9" max="9" width="12.453125" style="105" customWidth="1"/>
    <col min="10" max="10" width="10.54296875" style="11" bestFit="1" customWidth="1"/>
    <col min="11" max="243" width="9.1796875" style="11" customWidth="1"/>
    <col min="244" max="244" width="5.1796875" style="11" customWidth="1"/>
    <col min="245" max="245" width="17.1796875" style="11" customWidth="1"/>
    <col min="246" max="246" width="4.453125" style="11" customWidth="1"/>
    <col min="247" max="16384" width="13.453125" style="11"/>
  </cols>
  <sheetData>
    <row r="1" spans="1:10" ht="15.5" x14ac:dyDescent="0.35">
      <c r="A1" s="133" t="s">
        <v>12</v>
      </c>
      <c r="B1" s="132"/>
      <c r="C1" s="132"/>
      <c r="D1" s="132"/>
      <c r="E1" s="132"/>
      <c r="F1" s="132"/>
      <c r="G1" s="132"/>
    </row>
    <row r="2" spans="1:10" ht="15.5" x14ac:dyDescent="0.35">
      <c r="A2" s="135" t="s">
        <v>81</v>
      </c>
      <c r="B2" s="132"/>
      <c r="C2" s="132"/>
      <c r="D2" s="132"/>
      <c r="E2" s="132"/>
      <c r="F2" s="132"/>
      <c r="G2" s="132"/>
    </row>
    <row r="3" spans="1:10" ht="14.5" x14ac:dyDescent="0.35">
      <c r="E3" s="162" t="s">
        <v>108</v>
      </c>
    </row>
    <row r="4" spans="1:10" ht="15.5" x14ac:dyDescent="0.35">
      <c r="A4" s="134" t="s">
        <v>23</v>
      </c>
      <c r="B4" s="134" t="s">
        <v>24</v>
      </c>
      <c r="C4" s="132"/>
      <c r="D4" s="132"/>
      <c r="E4" s="132"/>
      <c r="F4" s="132"/>
      <c r="G4" s="132"/>
    </row>
    <row r="5" spans="1:10" ht="15.5" x14ac:dyDescent="0.35">
      <c r="A5" s="134" t="s">
        <v>25</v>
      </c>
      <c r="B5" s="154" t="s">
        <v>101</v>
      </c>
      <c r="C5" s="132"/>
      <c r="D5" s="132"/>
      <c r="E5" s="132"/>
      <c r="F5" s="132"/>
      <c r="G5" s="132"/>
    </row>
    <row r="6" spans="1:10" s="17" customFormat="1" ht="29.15" customHeight="1" x14ac:dyDescent="0.35">
      <c r="A6" s="136" t="s">
        <v>14</v>
      </c>
      <c r="B6" s="137" t="s">
        <v>15</v>
      </c>
      <c r="C6" s="137" t="s">
        <v>16</v>
      </c>
      <c r="D6" s="137" t="s">
        <v>17</v>
      </c>
      <c r="E6" s="137" t="s">
        <v>18</v>
      </c>
      <c r="F6" s="137" t="s">
        <v>19</v>
      </c>
      <c r="G6" s="138" t="s">
        <v>20</v>
      </c>
      <c r="H6" s="103" t="s">
        <v>107</v>
      </c>
      <c r="I6" s="164" t="s">
        <v>102</v>
      </c>
      <c r="J6" s="164"/>
    </row>
    <row r="7" spans="1:10" ht="14.5" x14ac:dyDescent="0.35">
      <c r="A7" s="55" t="s">
        <v>110</v>
      </c>
      <c r="B7" s="150">
        <f>B14+B21+B28+B35+B42</f>
        <v>3259778</v>
      </c>
      <c r="C7" s="150">
        <f t="shared" ref="C7:F7" si="0">C14+C21+C28+C35+C42</f>
        <v>827129</v>
      </c>
      <c r="D7" s="150">
        <f t="shared" si="0"/>
        <v>4131205</v>
      </c>
      <c r="E7" s="150">
        <f t="shared" si="0"/>
        <v>3829737</v>
      </c>
      <c r="F7" s="150">
        <f t="shared" si="0"/>
        <v>0</v>
      </c>
      <c r="G7" s="140">
        <f>SUM(B7:F7)</f>
        <v>12047849</v>
      </c>
      <c r="H7" s="104">
        <v>8685916</v>
      </c>
      <c r="I7" s="108">
        <f>(G7-H7)/G7</f>
        <v>0.27904840108802825</v>
      </c>
      <c r="J7" s="109">
        <f>G7-H7</f>
        <v>3361933</v>
      </c>
    </row>
    <row r="8" spans="1:10" ht="14.5" x14ac:dyDescent="0.35">
      <c r="A8" s="55" t="s">
        <v>111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40">
        <f>SUM(B8:F8)</f>
        <v>0</v>
      </c>
      <c r="H8" s="11"/>
    </row>
    <row r="9" spans="1:10" ht="14.5" x14ac:dyDescent="0.35">
      <c r="A9" s="55" t="s">
        <v>112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40">
        <f>SUM(B9:F9)</f>
        <v>0</v>
      </c>
    </row>
    <row r="10" spans="1:10" ht="29" x14ac:dyDescent="0.35">
      <c r="A10" s="98" t="s">
        <v>114</v>
      </c>
      <c r="B10" s="153">
        <f>SUM(B9-B8)</f>
        <v>0</v>
      </c>
      <c r="C10" s="153">
        <f t="shared" ref="C10:G10" si="3">SUM(C9-C8)</f>
        <v>0</v>
      </c>
      <c r="D10" s="153">
        <f t="shared" si="3"/>
        <v>0</v>
      </c>
      <c r="E10" s="153">
        <f t="shared" si="3"/>
        <v>0</v>
      </c>
      <c r="F10" s="153">
        <f t="shared" si="3"/>
        <v>0</v>
      </c>
      <c r="G10" s="153">
        <f t="shared" si="3"/>
        <v>0</v>
      </c>
      <c r="H10" s="30"/>
    </row>
    <row r="11" spans="1:10" ht="14.5" x14ac:dyDescent="0.35">
      <c r="A11" s="142"/>
      <c r="B11" s="143"/>
      <c r="C11" s="143"/>
      <c r="D11" s="143"/>
      <c r="E11" s="143"/>
      <c r="F11" s="143"/>
      <c r="G11" s="144"/>
    </row>
    <row r="12" spans="1:10" ht="14.5" x14ac:dyDescent="0.35">
      <c r="A12" s="142"/>
      <c r="B12" s="145"/>
      <c r="C12" s="145"/>
      <c r="D12" s="145"/>
      <c r="E12" s="145"/>
      <c r="F12" s="145"/>
      <c r="G12" s="146"/>
    </row>
    <row r="13" spans="1:10" ht="43.5" x14ac:dyDescent="0.35">
      <c r="A13" s="136" t="s">
        <v>84</v>
      </c>
      <c r="B13" s="137" t="s">
        <v>15</v>
      </c>
      <c r="C13" s="137" t="s">
        <v>16</v>
      </c>
      <c r="D13" s="137" t="s">
        <v>17</v>
      </c>
      <c r="E13" s="137" t="s">
        <v>18</v>
      </c>
      <c r="F13" s="137" t="s">
        <v>19</v>
      </c>
      <c r="G13" s="138" t="s">
        <v>20</v>
      </c>
    </row>
    <row r="14" spans="1:10" ht="14.5" x14ac:dyDescent="0.35">
      <c r="A14" s="139" t="s">
        <v>110</v>
      </c>
      <c r="B14" s="150">
        <v>1112409</v>
      </c>
      <c r="C14" s="150">
        <f>117129-C21</f>
        <v>117129</v>
      </c>
      <c r="D14" s="140">
        <v>833093</v>
      </c>
      <c r="E14" s="150">
        <v>5936899</v>
      </c>
      <c r="F14" s="140">
        <f>0-F21</f>
        <v>0</v>
      </c>
      <c r="G14" s="140">
        <f>SUM(B14:F14)</f>
        <v>7999530</v>
      </c>
    </row>
    <row r="15" spans="1:10" ht="14.5" x14ac:dyDescent="0.35">
      <c r="A15" s="139" t="s">
        <v>111</v>
      </c>
      <c r="B15" s="140">
        <v>0</v>
      </c>
      <c r="C15" s="150">
        <v>0</v>
      </c>
      <c r="D15" s="150">
        <v>0</v>
      </c>
      <c r="E15" s="150">
        <v>0</v>
      </c>
      <c r="F15" s="140">
        <v>0</v>
      </c>
      <c r="G15" s="140">
        <f>SUM(B15:F15)</f>
        <v>0</v>
      </c>
    </row>
    <row r="16" spans="1:10" ht="14.5" x14ac:dyDescent="0.35">
      <c r="A16" s="139" t="s">
        <v>112</v>
      </c>
      <c r="B16" s="132"/>
      <c r="C16" s="140">
        <v>0</v>
      </c>
      <c r="D16" s="150">
        <v>0</v>
      </c>
      <c r="E16" s="150">
        <v>0</v>
      </c>
      <c r="F16" s="140">
        <v>0</v>
      </c>
      <c r="G16" s="140">
        <f>SUM(B16:F16)</f>
        <v>0</v>
      </c>
    </row>
    <row r="17" spans="1:9" ht="29" x14ac:dyDescent="0.35">
      <c r="A17" s="98" t="s">
        <v>114</v>
      </c>
      <c r="B17" s="153">
        <f t="shared" ref="B17:G17" si="4">SUM(B16-B15)</f>
        <v>0</v>
      </c>
      <c r="C17" s="153">
        <f t="shared" si="4"/>
        <v>0</v>
      </c>
      <c r="D17" s="153">
        <f t="shared" si="4"/>
        <v>0</v>
      </c>
      <c r="E17" s="153">
        <f t="shared" si="4"/>
        <v>0</v>
      </c>
      <c r="F17" s="153">
        <f t="shared" si="4"/>
        <v>0</v>
      </c>
      <c r="G17" s="153">
        <f t="shared" si="4"/>
        <v>0</v>
      </c>
      <c r="H17" s="30"/>
    </row>
    <row r="18" spans="1:9" ht="14.5" x14ac:dyDescent="0.35">
      <c r="A18" s="148"/>
      <c r="B18" s="144"/>
      <c r="C18" s="144"/>
      <c r="D18" s="144"/>
      <c r="E18" s="144"/>
      <c r="F18" s="144"/>
      <c r="G18" s="147"/>
      <c r="H18" s="30"/>
    </row>
    <row r="19" spans="1:9" ht="14.5" x14ac:dyDescent="0.35">
      <c r="A19" s="148"/>
      <c r="B19" s="144"/>
      <c r="C19" s="144"/>
      <c r="D19" s="144"/>
      <c r="E19" s="144"/>
      <c r="F19" s="144"/>
      <c r="G19" s="147"/>
      <c r="H19" s="30"/>
    </row>
    <row r="20" spans="1:9" ht="29" x14ac:dyDescent="0.35">
      <c r="A20" s="136" t="s">
        <v>85</v>
      </c>
      <c r="B20" s="137" t="s">
        <v>15</v>
      </c>
      <c r="C20" s="137" t="s">
        <v>16</v>
      </c>
      <c r="D20" s="137" t="s">
        <v>17</v>
      </c>
      <c r="E20" s="137" t="s">
        <v>18</v>
      </c>
      <c r="F20" s="137" t="s">
        <v>19</v>
      </c>
      <c r="G20" s="138" t="s">
        <v>20</v>
      </c>
      <c r="H20" s="30"/>
    </row>
    <row r="21" spans="1:9" ht="14.5" x14ac:dyDescent="0.35">
      <c r="A21" s="139" t="s">
        <v>110</v>
      </c>
      <c r="B21" s="140">
        <v>0</v>
      </c>
      <c r="C21" s="140">
        <v>0</v>
      </c>
      <c r="D21" s="140">
        <v>0</v>
      </c>
      <c r="E21" s="140">
        <v>0</v>
      </c>
      <c r="F21" s="140">
        <v>0</v>
      </c>
      <c r="G21" s="140">
        <f>SUM(B21:F21)</f>
        <v>0</v>
      </c>
      <c r="H21" s="30"/>
    </row>
    <row r="22" spans="1:9" ht="14.5" x14ac:dyDescent="0.35">
      <c r="A22" s="139" t="s">
        <v>111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140">
        <f>SUM(B22:F22)</f>
        <v>0</v>
      </c>
      <c r="H22" s="30"/>
    </row>
    <row r="23" spans="1:9" ht="14.5" x14ac:dyDescent="0.35">
      <c r="A23" s="139" t="s">
        <v>112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40">
        <f>SUM(B23:F23)</f>
        <v>0</v>
      </c>
      <c r="H23" s="30"/>
    </row>
    <row r="24" spans="1:9" ht="29" x14ac:dyDescent="0.35">
      <c r="A24" s="98" t="s">
        <v>114</v>
      </c>
      <c r="B24" s="153">
        <f t="shared" ref="B24:G24" si="5">SUM(B23-B22)</f>
        <v>0</v>
      </c>
      <c r="C24" s="153">
        <f t="shared" si="5"/>
        <v>0</v>
      </c>
      <c r="D24" s="153">
        <f t="shared" si="5"/>
        <v>0</v>
      </c>
      <c r="E24" s="153">
        <f t="shared" si="5"/>
        <v>0</v>
      </c>
      <c r="F24" s="153">
        <f t="shared" si="5"/>
        <v>0</v>
      </c>
      <c r="G24" s="153">
        <f t="shared" si="5"/>
        <v>0</v>
      </c>
      <c r="H24" s="30"/>
    </row>
    <row r="25" spans="1:9" ht="14.5" x14ac:dyDescent="0.35">
      <c r="A25" s="142"/>
      <c r="B25" s="144"/>
      <c r="C25" s="144"/>
      <c r="D25" s="144"/>
      <c r="E25" s="144"/>
      <c r="F25" s="144"/>
      <c r="G25" s="147"/>
      <c r="H25" s="30"/>
    </row>
    <row r="26" spans="1:9" ht="14.5" x14ac:dyDescent="0.35">
      <c r="A26" s="142"/>
      <c r="B26" s="144"/>
      <c r="C26" s="144"/>
      <c r="D26" s="144"/>
      <c r="E26" s="144"/>
      <c r="F26" s="144"/>
      <c r="G26" s="147"/>
      <c r="H26" s="30"/>
    </row>
    <row r="27" spans="1:9" ht="29" x14ac:dyDescent="0.35">
      <c r="A27" s="136" t="s">
        <v>5</v>
      </c>
      <c r="B27" s="137" t="s">
        <v>15</v>
      </c>
      <c r="C27" s="137" t="s">
        <v>16</v>
      </c>
      <c r="D27" s="137" t="s">
        <v>17</v>
      </c>
      <c r="E27" s="137" t="s">
        <v>18</v>
      </c>
      <c r="F27" s="137" t="s">
        <v>19</v>
      </c>
      <c r="G27" s="138" t="s">
        <v>20</v>
      </c>
    </row>
    <row r="28" spans="1:9" ht="14.5" x14ac:dyDescent="0.35">
      <c r="A28" s="139" t="s">
        <v>110</v>
      </c>
      <c r="B28" s="150">
        <v>2147369</v>
      </c>
      <c r="C28" s="150">
        <v>710000</v>
      </c>
      <c r="D28" s="150">
        <v>3298112</v>
      </c>
      <c r="E28" s="150">
        <v>216569</v>
      </c>
      <c r="F28" s="140">
        <v>0</v>
      </c>
      <c r="G28" s="140">
        <f>SUM(B28:F28)</f>
        <v>6372050</v>
      </c>
      <c r="I28" s="107"/>
    </row>
    <row r="29" spans="1:9" ht="14.5" x14ac:dyDescent="0.35">
      <c r="A29" s="139" t="s">
        <v>111</v>
      </c>
      <c r="B29" s="140">
        <v>0</v>
      </c>
      <c r="C29" s="150">
        <v>0</v>
      </c>
      <c r="D29" s="150">
        <v>0</v>
      </c>
      <c r="E29" s="150">
        <v>0</v>
      </c>
      <c r="F29" s="140">
        <v>0</v>
      </c>
      <c r="G29" s="140">
        <f>SUM(B29:F29)</f>
        <v>0</v>
      </c>
      <c r="I29" s="107"/>
    </row>
    <row r="30" spans="1:9" ht="14.5" x14ac:dyDescent="0.35">
      <c r="A30" s="139" t="s">
        <v>112</v>
      </c>
      <c r="B30" s="140">
        <v>0</v>
      </c>
      <c r="C30" s="150">
        <v>0</v>
      </c>
      <c r="D30" s="140">
        <v>0</v>
      </c>
      <c r="E30" s="140">
        <v>0</v>
      </c>
      <c r="F30" s="140">
        <v>0</v>
      </c>
      <c r="G30" s="140">
        <f>SUM(B30:F30)</f>
        <v>0</v>
      </c>
      <c r="I30" s="107"/>
    </row>
    <row r="31" spans="1:9" ht="29" x14ac:dyDescent="0.35">
      <c r="A31" s="98" t="s">
        <v>114</v>
      </c>
      <c r="B31" s="153">
        <f t="shared" ref="B31:G31" si="6">SUM(B30-B29)</f>
        <v>0</v>
      </c>
      <c r="C31" s="153">
        <f t="shared" si="6"/>
        <v>0</v>
      </c>
      <c r="D31" s="153">
        <f t="shared" si="6"/>
        <v>0</v>
      </c>
      <c r="E31" s="153">
        <f t="shared" si="6"/>
        <v>0</v>
      </c>
      <c r="F31" s="153">
        <f t="shared" si="6"/>
        <v>0</v>
      </c>
      <c r="G31" s="153">
        <f t="shared" si="6"/>
        <v>0</v>
      </c>
      <c r="H31" s="101"/>
    </row>
    <row r="32" spans="1:9" ht="14.5" x14ac:dyDescent="0.35">
      <c r="A32" s="142"/>
      <c r="B32" s="143"/>
      <c r="C32" s="143"/>
      <c r="D32" s="143"/>
      <c r="E32" s="143"/>
      <c r="F32" s="143"/>
      <c r="G32" s="146"/>
    </row>
    <row r="33" spans="1:8" ht="14.5" x14ac:dyDescent="0.35">
      <c r="A33" s="142"/>
      <c r="B33" s="143"/>
      <c r="C33" s="143"/>
      <c r="D33" s="143"/>
      <c r="E33" s="143"/>
      <c r="F33" s="143"/>
      <c r="G33" s="146"/>
    </row>
    <row r="34" spans="1:8" ht="29" x14ac:dyDescent="0.35">
      <c r="A34" s="136" t="s">
        <v>21</v>
      </c>
      <c r="B34" s="137" t="s">
        <v>15</v>
      </c>
      <c r="C34" s="137" t="s">
        <v>16</v>
      </c>
      <c r="D34" s="137" t="s">
        <v>17</v>
      </c>
      <c r="E34" s="137" t="s">
        <v>18</v>
      </c>
      <c r="F34" s="137" t="s">
        <v>19</v>
      </c>
      <c r="G34" s="138" t="s">
        <v>20</v>
      </c>
    </row>
    <row r="35" spans="1:8" ht="14.5" x14ac:dyDescent="0.35">
      <c r="A35" s="139" t="s">
        <v>110</v>
      </c>
      <c r="B35" s="140"/>
      <c r="C35" s="140">
        <v>0</v>
      </c>
      <c r="D35" s="140"/>
      <c r="E35" s="140">
        <v>-2051248</v>
      </c>
      <c r="F35" s="149">
        <v>0</v>
      </c>
      <c r="G35" s="140">
        <f>SUM(B35:F35)</f>
        <v>-2051248</v>
      </c>
      <c r="H35" s="100"/>
    </row>
    <row r="36" spans="1:8" ht="14.5" x14ac:dyDescent="0.35">
      <c r="A36" s="139" t="s">
        <v>111</v>
      </c>
      <c r="B36" s="140">
        <v>0</v>
      </c>
      <c r="C36" s="140">
        <v>0</v>
      </c>
      <c r="D36" s="140">
        <v>0</v>
      </c>
      <c r="E36" s="152">
        <v>0</v>
      </c>
      <c r="F36" s="149">
        <v>0</v>
      </c>
      <c r="G36" s="140">
        <f>SUM(B36:F36)</f>
        <v>0</v>
      </c>
    </row>
    <row r="37" spans="1:8" ht="14.5" x14ac:dyDescent="0.35">
      <c r="A37" s="139" t="s">
        <v>112</v>
      </c>
      <c r="B37" s="140">
        <v>0</v>
      </c>
      <c r="C37" s="140">
        <v>0</v>
      </c>
      <c r="D37" s="140">
        <v>0</v>
      </c>
      <c r="E37" s="152">
        <v>0</v>
      </c>
      <c r="F37" s="149">
        <v>0</v>
      </c>
      <c r="G37" s="140">
        <f>SUM(B37:F37)</f>
        <v>0</v>
      </c>
    </row>
    <row r="38" spans="1:8" ht="29" x14ac:dyDescent="0.35">
      <c r="A38" s="98" t="s">
        <v>114</v>
      </c>
      <c r="B38" s="153">
        <f t="shared" ref="B38:G38" si="7">SUM(B37-B36)</f>
        <v>0</v>
      </c>
      <c r="C38" s="153">
        <f t="shared" si="7"/>
        <v>0</v>
      </c>
      <c r="D38" s="153">
        <f t="shared" si="7"/>
        <v>0</v>
      </c>
      <c r="E38" s="153">
        <f t="shared" si="7"/>
        <v>0</v>
      </c>
      <c r="F38" s="153">
        <f t="shared" si="7"/>
        <v>0</v>
      </c>
      <c r="G38" s="153">
        <f t="shared" si="7"/>
        <v>0</v>
      </c>
      <c r="H38" s="101"/>
    </row>
    <row r="39" spans="1:8" ht="14.5" x14ac:dyDescent="0.35">
      <c r="A39" s="136"/>
      <c r="B39" s="143"/>
      <c r="C39" s="143"/>
      <c r="D39" s="143"/>
      <c r="E39" s="143"/>
      <c r="F39" s="143"/>
      <c r="G39" s="144"/>
    </row>
    <row r="40" spans="1:8" ht="14.5" x14ac:dyDescent="0.35">
      <c r="A40" s="136"/>
      <c r="B40" s="143"/>
      <c r="C40" s="143"/>
      <c r="D40" s="143"/>
      <c r="E40" s="143"/>
      <c r="F40" s="143"/>
      <c r="G40" s="144"/>
    </row>
    <row r="41" spans="1:8" ht="29" x14ac:dyDescent="0.35">
      <c r="A41" s="136" t="s">
        <v>22</v>
      </c>
      <c r="B41" s="137" t="s">
        <v>15</v>
      </c>
      <c r="C41" s="137" t="s">
        <v>16</v>
      </c>
      <c r="D41" s="137" t="s">
        <v>17</v>
      </c>
      <c r="E41" s="137" t="s">
        <v>18</v>
      </c>
      <c r="F41" s="137" t="s">
        <v>19</v>
      </c>
      <c r="G41" s="138" t="s">
        <v>20</v>
      </c>
    </row>
    <row r="42" spans="1:8" ht="14.5" x14ac:dyDescent="0.35">
      <c r="A42" s="139" t="s">
        <v>110</v>
      </c>
      <c r="B42" s="140">
        <v>0</v>
      </c>
      <c r="C42" s="140">
        <v>0</v>
      </c>
      <c r="D42" s="140"/>
      <c r="E42" s="152">
        <v>-272483</v>
      </c>
      <c r="F42" s="149">
        <v>0</v>
      </c>
      <c r="G42" s="140">
        <f>SUM(B42:F42)</f>
        <v>-272483</v>
      </c>
      <c r="H42" s="100"/>
    </row>
    <row r="43" spans="1:8" ht="14.5" x14ac:dyDescent="0.35">
      <c r="A43" s="139" t="s">
        <v>111</v>
      </c>
      <c r="B43" s="140">
        <v>0</v>
      </c>
      <c r="C43" s="140">
        <v>0</v>
      </c>
      <c r="D43" s="140">
        <v>0</v>
      </c>
      <c r="E43" s="152">
        <v>0</v>
      </c>
      <c r="F43" s="149">
        <v>0</v>
      </c>
      <c r="G43" s="140">
        <f>SUM(B43:F43)</f>
        <v>0</v>
      </c>
    </row>
    <row r="44" spans="1:8" ht="14.5" x14ac:dyDescent="0.35">
      <c r="A44" s="139" t="s">
        <v>112</v>
      </c>
      <c r="B44" s="140">
        <v>0</v>
      </c>
      <c r="C44" s="140">
        <v>0</v>
      </c>
      <c r="D44" s="140">
        <v>0</v>
      </c>
      <c r="E44" s="152">
        <v>0</v>
      </c>
      <c r="F44" s="149">
        <v>0</v>
      </c>
      <c r="G44" s="140">
        <f>SUM(B44:F44)</f>
        <v>0</v>
      </c>
    </row>
    <row r="45" spans="1:8" ht="29" x14ac:dyDescent="0.35">
      <c r="A45" s="98" t="s">
        <v>114</v>
      </c>
      <c r="B45" s="153">
        <f t="shared" ref="B45:G45" si="8">SUM(B44-B43)</f>
        <v>0</v>
      </c>
      <c r="C45" s="153">
        <f t="shared" si="8"/>
        <v>0</v>
      </c>
      <c r="D45" s="153">
        <f t="shared" si="8"/>
        <v>0</v>
      </c>
      <c r="E45" s="153">
        <f t="shared" si="8"/>
        <v>0</v>
      </c>
      <c r="F45" s="153">
        <f t="shared" si="8"/>
        <v>0</v>
      </c>
      <c r="G45" s="153">
        <f t="shared" si="8"/>
        <v>0</v>
      </c>
      <c r="H45" s="101"/>
    </row>
    <row r="46" spans="1:8" ht="14.5" x14ac:dyDescent="0.3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7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11" sqref="B11"/>
    </sheetView>
  </sheetViews>
  <sheetFormatPr defaultRowHeight="14.5" x14ac:dyDescent="0.35"/>
  <cols>
    <col min="1" max="1" width="27.1796875" style="2" customWidth="1"/>
    <col min="2" max="2" width="24.54296875" style="2" bestFit="1" customWidth="1"/>
    <col min="3" max="3" width="24.54296875" style="2" customWidth="1"/>
    <col min="4" max="7" width="15.54296875" style="2" customWidth="1"/>
    <col min="8" max="8" width="13.453125" style="2" bestFit="1" customWidth="1"/>
    <col min="9" max="233" width="9.1796875" style="2"/>
    <col min="234" max="234" width="27.1796875" style="2" customWidth="1"/>
    <col min="235" max="235" width="24.54296875" style="2" bestFit="1" customWidth="1"/>
    <col min="236" max="246" width="15.54296875" style="2" customWidth="1"/>
    <col min="247" max="247" width="21.54296875" style="2" customWidth="1"/>
    <col min="248" max="489" width="9.1796875" style="2"/>
    <col min="490" max="490" width="27.1796875" style="2" customWidth="1"/>
    <col min="491" max="491" width="24.54296875" style="2" bestFit="1" customWidth="1"/>
    <col min="492" max="502" width="15.54296875" style="2" customWidth="1"/>
    <col min="503" max="503" width="21.54296875" style="2" customWidth="1"/>
    <col min="504" max="745" width="9.1796875" style="2"/>
    <col min="746" max="746" width="27.1796875" style="2" customWidth="1"/>
    <col min="747" max="747" width="24.54296875" style="2" bestFit="1" customWidth="1"/>
    <col min="748" max="758" width="15.54296875" style="2" customWidth="1"/>
    <col min="759" max="759" width="21.54296875" style="2" customWidth="1"/>
    <col min="760" max="1001" width="9.1796875" style="2"/>
    <col min="1002" max="1002" width="27.1796875" style="2" customWidth="1"/>
    <col min="1003" max="1003" width="24.54296875" style="2" bestFit="1" customWidth="1"/>
    <col min="1004" max="1014" width="15.54296875" style="2" customWidth="1"/>
    <col min="1015" max="1015" width="21.54296875" style="2" customWidth="1"/>
    <col min="1016" max="1257" width="9.1796875" style="2"/>
    <col min="1258" max="1258" width="27.1796875" style="2" customWidth="1"/>
    <col min="1259" max="1259" width="24.54296875" style="2" bestFit="1" customWidth="1"/>
    <col min="1260" max="1270" width="15.54296875" style="2" customWidth="1"/>
    <col min="1271" max="1271" width="21.54296875" style="2" customWidth="1"/>
    <col min="1272" max="1513" width="9.1796875" style="2"/>
    <col min="1514" max="1514" width="27.1796875" style="2" customWidth="1"/>
    <col min="1515" max="1515" width="24.54296875" style="2" bestFit="1" customWidth="1"/>
    <col min="1516" max="1526" width="15.54296875" style="2" customWidth="1"/>
    <col min="1527" max="1527" width="21.54296875" style="2" customWidth="1"/>
    <col min="1528" max="1769" width="9.1796875" style="2"/>
    <col min="1770" max="1770" width="27.1796875" style="2" customWidth="1"/>
    <col min="1771" max="1771" width="24.54296875" style="2" bestFit="1" customWidth="1"/>
    <col min="1772" max="1782" width="15.54296875" style="2" customWidth="1"/>
    <col min="1783" max="1783" width="21.54296875" style="2" customWidth="1"/>
    <col min="1784" max="2025" width="9.1796875" style="2"/>
    <col min="2026" max="2026" width="27.1796875" style="2" customWidth="1"/>
    <col min="2027" max="2027" width="24.54296875" style="2" bestFit="1" customWidth="1"/>
    <col min="2028" max="2038" width="15.54296875" style="2" customWidth="1"/>
    <col min="2039" max="2039" width="21.54296875" style="2" customWidth="1"/>
    <col min="2040" max="2281" width="9.1796875" style="2"/>
    <col min="2282" max="2282" width="27.1796875" style="2" customWidth="1"/>
    <col min="2283" max="2283" width="24.54296875" style="2" bestFit="1" customWidth="1"/>
    <col min="2284" max="2294" width="15.54296875" style="2" customWidth="1"/>
    <col min="2295" max="2295" width="21.54296875" style="2" customWidth="1"/>
    <col min="2296" max="2537" width="9.1796875" style="2"/>
    <col min="2538" max="2538" width="27.1796875" style="2" customWidth="1"/>
    <col min="2539" max="2539" width="24.54296875" style="2" bestFit="1" customWidth="1"/>
    <col min="2540" max="2550" width="15.54296875" style="2" customWidth="1"/>
    <col min="2551" max="2551" width="21.54296875" style="2" customWidth="1"/>
    <col min="2552" max="2793" width="9.1796875" style="2"/>
    <col min="2794" max="2794" width="27.1796875" style="2" customWidth="1"/>
    <col min="2795" max="2795" width="24.54296875" style="2" bestFit="1" customWidth="1"/>
    <col min="2796" max="2806" width="15.54296875" style="2" customWidth="1"/>
    <col min="2807" max="2807" width="21.54296875" style="2" customWidth="1"/>
    <col min="2808" max="3049" width="9.1796875" style="2"/>
    <col min="3050" max="3050" width="27.1796875" style="2" customWidth="1"/>
    <col min="3051" max="3051" width="24.54296875" style="2" bestFit="1" customWidth="1"/>
    <col min="3052" max="3062" width="15.54296875" style="2" customWidth="1"/>
    <col min="3063" max="3063" width="21.54296875" style="2" customWidth="1"/>
    <col min="3064" max="3305" width="9.1796875" style="2"/>
    <col min="3306" max="3306" width="27.1796875" style="2" customWidth="1"/>
    <col min="3307" max="3307" width="24.54296875" style="2" bestFit="1" customWidth="1"/>
    <col min="3308" max="3318" width="15.54296875" style="2" customWidth="1"/>
    <col min="3319" max="3319" width="21.54296875" style="2" customWidth="1"/>
    <col min="3320" max="3561" width="9.1796875" style="2"/>
    <col min="3562" max="3562" width="27.1796875" style="2" customWidth="1"/>
    <col min="3563" max="3563" width="24.54296875" style="2" bestFit="1" customWidth="1"/>
    <col min="3564" max="3574" width="15.54296875" style="2" customWidth="1"/>
    <col min="3575" max="3575" width="21.54296875" style="2" customWidth="1"/>
    <col min="3576" max="3817" width="9.1796875" style="2"/>
    <col min="3818" max="3818" width="27.1796875" style="2" customWidth="1"/>
    <col min="3819" max="3819" width="24.54296875" style="2" bestFit="1" customWidth="1"/>
    <col min="3820" max="3830" width="15.54296875" style="2" customWidth="1"/>
    <col min="3831" max="3831" width="21.54296875" style="2" customWidth="1"/>
    <col min="3832" max="4073" width="9.1796875" style="2"/>
    <col min="4074" max="4074" width="27.1796875" style="2" customWidth="1"/>
    <col min="4075" max="4075" width="24.54296875" style="2" bestFit="1" customWidth="1"/>
    <col min="4076" max="4086" width="15.54296875" style="2" customWidth="1"/>
    <col min="4087" max="4087" width="21.54296875" style="2" customWidth="1"/>
    <col min="4088" max="4329" width="9.1796875" style="2"/>
    <col min="4330" max="4330" width="27.1796875" style="2" customWidth="1"/>
    <col min="4331" max="4331" width="24.54296875" style="2" bestFit="1" customWidth="1"/>
    <col min="4332" max="4342" width="15.54296875" style="2" customWidth="1"/>
    <col min="4343" max="4343" width="21.54296875" style="2" customWidth="1"/>
    <col min="4344" max="4585" width="9.1796875" style="2"/>
    <col min="4586" max="4586" width="27.1796875" style="2" customWidth="1"/>
    <col min="4587" max="4587" width="24.54296875" style="2" bestFit="1" customWidth="1"/>
    <col min="4588" max="4598" width="15.54296875" style="2" customWidth="1"/>
    <col min="4599" max="4599" width="21.54296875" style="2" customWidth="1"/>
    <col min="4600" max="4841" width="9.1796875" style="2"/>
    <col min="4842" max="4842" width="27.1796875" style="2" customWidth="1"/>
    <col min="4843" max="4843" width="24.54296875" style="2" bestFit="1" customWidth="1"/>
    <col min="4844" max="4854" width="15.54296875" style="2" customWidth="1"/>
    <col min="4855" max="4855" width="21.54296875" style="2" customWidth="1"/>
    <col min="4856" max="5097" width="9.1796875" style="2"/>
    <col min="5098" max="5098" width="27.1796875" style="2" customWidth="1"/>
    <col min="5099" max="5099" width="24.54296875" style="2" bestFit="1" customWidth="1"/>
    <col min="5100" max="5110" width="15.54296875" style="2" customWidth="1"/>
    <col min="5111" max="5111" width="21.54296875" style="2" customWidth="1"/>
    <col min="5112" max="5353" width="9.1796875" style="2"/>
    <col min="5354" max="5354" width="27.1796875" style="2" customWidth="1"/>
    <col min="5355" max="5355" width="24.54296875" style="2" bestFit="1" customWidth="1"/>
    <col min="5356" max="5366" width="15.54296875" style="2" customWidth="1"/>
    <col min="5367" max="5367" width="21.54296875" style="2" customWidth="1"/>
    <col min="5368" max="5609" width="9.1796875" style="2"/>
    <col min="5610" max="5610" width="27.1796875" style="2" customWidth="1"/>
    <col min="5611" max="5611" width="24.54296875" style="2" bestFit="1" customWidth="1"/>
    <col min="5612" max="5622" width="15.54296875" style="2" customWidth="1"/>
    <col min="5623" max="5623" width="21.54296875" style="2" customWidth="1"/>
    <col min="5624" max="5865" width="9.1796875" style="2"/>
    <col min="5866" max="5866" width="27.1796875" style="2" customWidth="1"/>
    <col min="5867" max="5867" width="24.54296875" style="2" bestFit="1" customWidth="1"/>
    <col min="5868" max="5878" width="15.54296875" style="2" customWidth="1"/>
    <col min="5879" max="5879" width="21.54296875" style="2" customWidth="1"/>
    <col min="5880" max="6121" width="9.1796875" style="2"/>
    <col min="6122" max="6122" width="27.1796875" style="2" customWidth="1"/>
    <col min="6123" max="6123" width="24.54296875" style="2" bestFit="1" customWidth="1"/>
    <col min="6124" max="6134" width="15.54296875" style="2" customWidth="1"/>
    <col min="6135" max="6135" width="21.54296875" style="2" customWidth="1"/>
    <col min="6136" max="6377" width="9.1796875" style="2"/>
    <col min="6378" max="6378" width="27.1796875" style="2" customWidth="1"/>
    <col min="6379" max="6379" width="24.54296875" style="2" bestFit="1" customWidth="1"/>
    <col min="6380" max="6390" width="15.54296875" style="2" customWidth="1"/>
    <col min="6391" max="6391" width="21.54296875" style="2" customWidth="1"/>
    <col min="6392" max="6633" width="9.1796875" style="2"/>
    <col min="6634" max="6634" width="27.1796875" style="2" customWidth="1"/>
    <col min="6635" max="6635" width="24.54296875" style="2" bestFit="1" customWidth="1"/>
    <col min="6636" max="6646" width="15.54296875" style="2" customWidth="1"/>
    <col min="6647" max="6647" width="21.54296875" style="2" customWidth="1"/>
    <col min="6648" max="6889" width="9.1796875" style="2"/>
    <col min="6890" max="6890" width="27.1796875" style="2" customWidth="1"/>
    <col min="6891" max="6891" width="24.54296875" style="2" bestFit="1" customWidth="1"/>
    <col min="6892" max="6902" width="15.54296875" style="2" customWidth="1"/>
    <col min="6903" max="6903" width="21.54296875" style="2" customWidth="1"/>
    <col min="6904" max="7145" width="9.1796875" style="2"/>
    <col min="7146" max="7146" width="27.1796875" style="2" customWidth="1"/>
    <col min="7147" max="7147" width="24.54296875" style="2" bestFit="1" customWidth="1"/>
    <col min="7148" max="7158" width="15.54296875" style="2" customWidth="1"/>
    <col min="7159" max="7159" width="21.54296875" style="2" customWidth="1"/>
    <col min="7160" max="7401" width="9.1796875" style="2"/>
    <col min="7402" max="7402" width="27.1796875" style="2" customWidth="1"/>
    <col min="7403" max="7403" width="24.54296875" style="2" bestFit="1" customWidth="1"/>
    <col min="7404" max="7414" width="15.54296875" style="2" customWidth="1"/>
    <col min="7415" max="7415" width="21.54296875" style="2" customWidth="1"/>
    <col min="7416" max="7657" width="9.1796875" style="2"/>
    <col min="7658" max="7658" width="27.1796875" style="2" customWidth="1"/>
    <col min="7659" max="7659" width="24.54296875" style="2" bestFit="1" customWidth="1"/>
    <col min="7660" max="7670" width="15.54296875" style="2" customWidth="1"/>
    <col min="7671" max="7671" width="21.54296875" style="2" customWidth="1"/>
    <col min="7672" max="7913" width="9.1796875" style="2"/>
    <col min="7914" max="7914" width="27.1796875" style="2" customWidth="1"/>
    <col min="7915" max="7915" width="24.54296875" style="2" bestFit="1" customWidth="1"/>
    <col min="7916" max="7926" width="15.54296875" style="2" customWidth="1"/>
    <col min="7927" max="7927" width="21.54296875" style="2" customWidth="1"/>
    <col min="7928" max="8169" width="9.1796875" style="2"/>
    <col min="8170" max="8170" width="27.1796875" style="2" customWidth="1"/>
    <col min="8171" max="8171" width="24.54296875" style="2" bestFit="1" customWidth="1"/>
    <col min="8172" max="8182" width="15.54296875" style="2" customWidth="1"/>
    <col min="8183" max="8183" width="21.54296875" style="2" customWidth="1"/>
    <col min="8184" max="8425" width="9.1796875" style="2"/>
    <col min="8426" max="8426" width="27.1796875" style="2" customWidth="1"/>
    <col min="8427" max="8427" width="24.54296875" style="2" bestFit="1" customWidth="1"/>
    <col min="8428" max="8438" width="15.54296875" style="2" customWidth="1"/>
    <col min="8439" max="8439" width="21.54296875" style="2" customWidth="1"/>
    <col min="8440" max="8681" width="9.1796875" style="2"/>
    <col min="8682" max="8682" width="27.1796875" style="2" customWidth="1"/>
    <col min="8683" max="8683" width="24.54296875" style="2" bestFit="1" customWidth="1"/>
    <col min="8684" max="8694" width="15.54296875" style="2" customWidth="1"/>
    <col min="8695" max="8695" width="21.54296875" style="2" customWidth="1"/>
    <col min="8696" max="8937" width="9.1796875" style="2"/>
    <col min="8938" max="8938" width="27.1796875" style="2" customWidth="1"/>
    <col min="8939" max="8939" width="24.54296875" style="2" bestFit="1" customWidth="1"/>
    <col min="8940" max="8950" width="15.54296875" style="2" customWidth="1"/>
    <col min="8951" max="8951" width="21.54296875" style="2" customWidth="1"/>
    <col min="8952" max="9193" width="9.1796875" style="2"/>
    <col min="9194" max="9194" width="27.1796875" style="2" customWidth="1"/>
    <col min="9195" max="9195" width="24.54296875" style="2" bestFit="1" customWidth="1"/>
    <col min="9196" max="9206" width="15.54296875" style="2" customWidth="1"/>
    <col min="9207" max="9207" width="21.54296875" style="2" customWidth="1"/>
    <col min="9208" max="9449" width="9.1796875" style="2"/>
    <col min="9450" max="9450" width="27.1796875" style="2" customWidth="1"/>
    <col min="9451" max="9451" width="24.54296875" style="2" bestFit="1" customWidth="1"/>
    <col min="9452" max="9462" width="15.54296875" style="2" customWidth="1"/>
    <col min="9463" max="9463" width="21.54296875" style="2" customWidth="1"/>
    <col min="9464" max="9705" width="9.1796875" style="2"/>
    <col min="9706" max="9706" width="27.1796875" style="2" customWidth="1"/>
    <col min="9707" max="9707" width="24.54296875" style="2" bestFit="1" customWidth="1"/>
    <col min="9708" max="9718" width="15.54296875" style="2" customWidth="1"/>
    <col min="9719" max="9719" width="21.54296875" style="2" customWidth="1"/>
    <col min="9720" max="9961" width="9.1796875" style="2"/>
    <col min="9962" max="9962" width="27.1796875" style="2" customWidth="1"/>
    <col min="9963" max="9963" width="24.54296875" style="2" bestFit="1" customWidth="1"/>
    <col min="9964" max="9974" width="15.54296875" style="2" customWidth="1"/>
    <col min="9975" max="9975" width="21.54296875" style="2" customWidth="1"/>
    <col min="9976" max="10217" width="9.1796875" style="2"/>
    <col min="10218" max="10218" width="27.1796875" style="2" customWidth="1"/>
    <col min="10219" max="10219" width="24.54296875" style="2" bestFit="1" customWidth="1"/>
    <col min="10220" max="10230" width="15.54296875" style="2" customWidth="1"/>
    <col min="10231" max="10231" width="21.54296875" style="2" customWidth="1"/>
    <col min="10232" max="10473" width="9.1796875" style="2"/>
    <col min="10474" max="10474" width="27.1796875" style="2" customWidth="1"/>
    <col min="10475" max="10475" width="24.54296875" style="2" bestFit="1" customWidth="1"/>
    <col min="10476" max="10486" width="15.54296875" style="2" customWidth="1"/>
    <col min="10487" max="10487" width="21.54296875" style="2" customWidth="1"/>
    <col min="10488" max="10729" width="9.1796875" style="2"/>
    <col min="10730" max="10730" width="27.1796875" style="2" customWidth="1"/>
    <col min="10731" max="10731" width="24.54296875" style="2" bestFit="1" customWidth="1"/>
    <col min="10732" max="10742" width="15.54296875" style="2" customWidth="1"/>
    <col min="10743" max="10743" width="21.54296875" style="2" customWidth="1"/>
    <col min="10744" max="10985" width="9.1796875" style="2"/>
    <col min="10986" max="10986" width="27.1796875" style="2" customWidth="1"/>
    <col min="10987" max="10987" width="24.54296875" style="2" bestFit="1" customWidth="1"/>
    <col min="10988" max="10998" width="15.54296875" style="2" customWidth="1"/>
    <col min="10999" max="10999" width="21.54296875" style="2" customWidth="1"/>
    <col min="11000" max="11241" width="9.1796875" style="2"/>
    <col min="11242" max="11242" width="27.1796875" style="2" customWidth="1"/>
    <col min="11243" max="11243" width="24.54296875" style="2" bestFit="1" customWidth="1"/>
    <col min="11244" max="11254" width="15.54296875" style="2" customWidth="1"/>
    <col min="11255" max="11255" width="21.54296875" style="2" customWidth="1"/>
    <col min="11256" max="11497" width="9.1796875" style="2"/>
    <col min="11498" max="11498" width="27.1796875" style="2" customWidth="1"/>
    <col min="11499" max="11499" width="24.54296875" style="2" bestFit="1" customWidth="1"/>
    <col min="11500" max="11510" width="15.54296875" style="2" customWidth="1"/>
    <col min="11511" max="11511" width="21.54296875" style="2" customWidth="1"/>
    <col min="11512" max="11753" width="9.1796875" style="2"/>
    <col min="11754" max="11754" width="27.1796875" style="2" customWidth="1"/>
    <col min="11755" max="11755" width="24.54296875" style="2" bestFit="1" customWidth="1"/>
    <col min="11756" max="11766" width="15.54296875" style="2" customWidth="1"/>
    <col min="11767" max="11767" width="21.54296875" style="2" customWidth="1"/>
    <col min="11768" max="12009" width="9.1796875" style="2"/>
    <col min="12010" max="12010" width="27.1796875" style="2" customWidth="1"/>
    <col min="12011" max="12011" width="24.54296875" style="2" bestFit="1" customWidth="1"/>
    <col min="12012" max="12022" width="15.54296875" style="2" customWidth="1"/>
    <col min="12023" max="12023" width="21.54296875" style="2" customWidth="1"/>
    <col min="12024" max="12265" width="9.1796875" style="2"/>
    <col min="12266" max="12266" width="27.1796875" style="2" customWidth="1"/>
    <col min="12267" max="12267" width="24.54296875" style="2" bestFit="1" customWidth="1"/>
    <col min="12268" max="12278" width="15.54296875" style="2" customWidth="1"/>
    <col min="12279" max="12279" width="21.54296875" style="2" customWidth="1"/>
    <col min="12280" max="12521" width="9.1796875" style="2"/>
    <col min="12522" max="12522" width="27.1796875" style="2" customWidth="1"/>
    <col min="12523" max="12523" width="24.54296875" style="2" bestFit="1" customWidth="1"/>
    <col min="12524" max="12534" width="15.54296875" style="2" customWidth="1"/>
    <col min="12535" max="12535" width="21.54296875" style="2" customWidth="1"/>
    <col min="12536" max="12777" width="9.1796875" style="2"/>
    <col min="12778" max="12778" width="27.1796875" style="2" customWidth="1"/>
    <col min="12779" max="12779" width="24.54296875" style="2" bestFit="1" customWidth="1"/>
    <col min="12780" max="12790" width="15.54296875" style="2" customWidth="1"/>
    <col min="12791" max="12791" width="21.54296875" style="2" customWidth="1"/>
    <col min="12792" max="13033" width="9.1796875" style="2"/>
    <col min="13034" max="13034" width="27.1796875" style="2" customWidth="1"/>
    <col min="13035" max="13035" width="24.54296875" style="2" bestFit="1" customWidth="1"/>
    <col min="13036" max="13046" width="15.54296875" style="2" customWidth="1"/>
    <col min="13047" max="13047" width="21.54296875" style="2" customWidth="1"/>
    <col min="13048" max="13289" width="9.1796875" style="2"/>
    <col min="13290" max="13290" width="27.1796875" style="2" customWidth="1"/>
    <col min="13291" max="13291" width="24.54296875" style="2" bestFit="1" customWidth="1"/>
    <col min="13292" max="13302" width="15.54296875" style="2" customWidth="1"/>
    <col min="13303" max="13303" width="21.54296875" style="2" customWidth="1"/>
    <col min="13304" max="13545" width="9.1796875" style="2"/>
    <col min="13546" max="13546" width="27.1796875" style="2" customWidth="1"/>
    <col min="13547" max="13547" width="24.54296875" style="2" bestFit="1" customWidth="1"/>
    <col min="13548" max="13558" width="15.54296875" style="2" customWidth="1"/>
    <col min="13559" max="13559" width="21.54296875" style="2" customWidth="1"/>
    <col min="13560" max="13801" width="9.1796875" style="2"/>
    <col min="13802" max="13802" width="27.1796875" style="2" customWidth="1"/>
    <col min="13803" max="13803" width="24.54296875" style="2" bestFit="1" customWidth="1"/>
    <col min="13804" max="13814" width="15.54296875" style="2" customWidth="1"/>
    <col min="13815" max="13815" width="21.54296875" style="2" customWidth="1"/>
    <col min="13816" max="14057" width="9.1796875" style="2"/>
    <col min="14058" max="14058" width="27.1796875" style="2" customWidth="1"/>
    <col min="14059" max="14059" width="24.54296875" style="2" bestFit="1" customWidth="1"/>
    <col min="14060" max="14070" width="15.54296875" style="2" customWidth="1"/>
    <col min="14071" max="14071" width="21.54296875" style="2" customWidth="1"/>
    <col min="14072" max="14313" width="9.1796875" style="2"/>
    <col min="14314" max="14314" width="27.1796875" style="2" customWidth="1"/>
    <col min="14315" max="14315" width="24.54296875" style="2" bestFit="1" customWidth="1"/>
    <col min="14316" max="14326" width="15.54296875" style="2" customWidth="1"/>
    <col min="14327" max="14327" width="21.54296875" style="2" customWidth="1"/>
    <col min="14328" max="14569" width="9.1796875" style="2"/>
    <col min="14570" max="14570" width="27.1796875" style="2" customWidth="1"/>
    <col min="14571" max="14571" width="24.54296875" style="2" bestFit="1" customWidth="1"/>
    <col min="14572" max="14582" width="15.54296875" style="2" customWidth="1"/>
    <col min="14583" max="14583" width="21.54296875" style="2" customWidth="1"/>
    <col min="14584" max="14825" width="9.1796875" style="2"/>
    <col min="14826" max="14826" width="27.1796875" style="2" customWidth="1"/>
    <col min="14827" max="14827" width="24.54296875" style="2" bestFit="1" customWidth="1"/>
    <col min="14828" max="14838" width="15.54296875" style="2" customWidth="1"/>
    <col min="14839" max="14839" width="21.54296875" style="2" customWidth="1"/>
    <col min="14840" max="15081" width="9.1796875" style="2"/>
    <col min="15082" max="15082" width="27.1796875" style="2" customWidth="1"/>
    <col min="15083" max="15083" width="24.54296875" style="2" bestFit="1" customWidth="1"/>
    <col min="15084" max="15094" width="15.54296875" style="2" customWidth="1"/>
    <col min="15095" max="15095" width="21.54296875" style="2" customWidth="1"/>
    <col min="15096" max="15337" width="9.1796875" style="2"/>
    <col min="15338" max="15338" width="27.1796875" style="2" customWidth="1"/>
    <col min="15339" max="15339" width="24.54296875" style="2" bestFit="1" customWidth="1"/>
    <col min="15340" max="15350" width="15.54296875" style="2" customWidth="1"/>
    <col min="15351" max="15351" width="21.54296875" style="2" customWidth="1"/>
    <col min="15352" max="15593" width="9.1796875" style="2"/>
    <col min="15594" max="15594" width="27.1796875" style="2" customWidth="1"/>
    <col min="15595" max="15595" width="24.54296875" style="2" bestFit="1" customWidth="1"/>
    <col min="15596" max="15606" width="15.54296875" style="2" customWidth="1"/>
    <col min="15607" max="15607" width="21.54296875" style="2" customWidth="1"/>
    <col min="15608" max="15849" width="9.1796875" style="2"/>
    <col min="15850" max="15850" width="27.1796875" style="2" customWidth="1"/>
    <col min="15851" max="15851" width="24.54296875" style="2" bestFit="1" customWidth="1"/>
    <col min="15852" max="15862" width="15.54296875" style="2" customWidth="1"/>
    <col min="15863" max="15863" width="21.54296875" style="2" customWidth="1"/>
    <col min="15864" max="16105" width="9.1796875" style="2"/>
    <col min="16106" max="16106" width="27.1796875" style="2" customWidth="1"/>
    <col min="16107" max="16107" width="24.54296875" style="2" bestFit="1" customWidth="1"/>
    <col min="16108" max="16118" width="15.54296875" style="2" customWidth="1"/>
    <col min="16119" max="16119" width="21.54296875" style="2" customWidth="1"/>
    <col min="16120" max="16384" width="9.1796875" style="2"/>
  </cols>
  <sheetData>
    <row r="1" spans="1:8" ht="15.5" x14ac:dyDescent="0.35">
      <c r="A1" s="1" t="s">
        <v>0</v>
      </c>
    </row>
    <row r="2" spans="1:8" ht="15.5" x14ac:dyDescent="0.35">
      <c r="A2" s="3" t="s">
        <v>109</v>
      </c>
      <c r="B2"/>
      <c r="C2"/>
      <c r="D2"/>
      <c r="E2"/>
      <c r="F2"/>
      <c r="G2"/>
    </row>
    <row r="3" spans="1:8" ht="15.5" x14ac:dyDescent="0.35">
      <c r="A3" s="3"/>
      <c r="B3"/>
      <c r="C3"/>
      <c r="D3"/>
      <c r="E3"/>
      <c r="F3"/>
      <c r="G3" s="44"/>
    </row>
    <row r="4" spans="1:8" ht="15.5" x14ac:dyDescent="0.35">
      <c r="A4" s="3" t="s">
        <v>1</v>
      </c>
      <c r="B4" s="3" t="s">
        <v>26</v>
      </c>
      <c r="C4" s="3"/>
      <c r="D4"/>
      <c r="E4"/>
      <c r="F4"/>
      <c r="G4" s="44"/>
    </row>
    <row r="5" spans="1:8" ht="15.5" x14ac:dyDescent="0.35">
      <c r="A5" s="3"/>
      <c r="B5" s="3"/>
      <c r="C5" s="3"/>
      <c r="D5"/>
      <c r="E5"/>
      <c r="F5"/>
      <c r="G5" s="44"/>
    </row>
    <row r="6" spans="1:8" ht="15.5" x14ac:dyDescent="0.35">
      <c r="A6" s="3"/>
      <c r="B6" s="3"/>
      <c r="C6" s="3"/>
      <c r="D6"/>
      <c r="E6"/>
      <c r="F6"/>
      <c r="G6" s="44"/>
    </row>
    <row r="7" spans="1:8" ht="44.5" x14ac:dyDescent="0.45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8" x14ac:dyDescent="0.3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8" x14ac:dyDescent="0.35">
      <c r="A9"/>
      <c r="B9" s="7"/>
      <c r="C9" s="7"/>
      <c r="D9" s="7"/>
      <c r="E9" s="7"/>
      <c r="F9" s="7"/>
      <c r="G9" s="42"/>
    </row>
    <row r="10" spans="1:8" ht="15.5" x14ac:dyDescent="0.35">
      <c r="A10" s="8" t="s">
        <v>110</v>
      </c>
      <c r="B10" s="9">
        <f>'03-Categorized Balances'!G14</f>
        <v>497226</v>
      </c>
      <c r="C10" s="67">
        <f>'03-Categorized Balances'!G21</f>
        <v>0</v>
      </c>
      <c r="D10" s="9">
        <f>'03-Categorized Balances'!G28</f>
        <v>18965811</v>
      </c>
      <c r="E10" s="9">
        <f>'03-Categorized Balances'!G35</f>
        <v>1359391</v>
      </c>
      <c r="F10" s="9">
        <f>'03-Categorized Balances'!G42</f>
        <v>36920</v>
      </c>
      <c r="G10" s="9">
        <f>SUM(B10:F10)</f>
        <v>20859348</v>
      </c>
    </row>
    <row r="11" spans="1:8" ht="15.5" x14ac:dyDescent="0.35">
      <c r="A11" s="8" t="s">
        <v>111</v>
      </c>
      <c r="B11" s="67">
        <f>'03-Categorized Balances'!G15</f>
        <v>0</v>
      </c>
      <c r="C11" s="67">
        <f>'02-Categorized Balances'!G22</f>
        <v>0</v>
      </c>
      <c r="D11" s="67">
        <f>'03-Categorized Balances'!G29</f>
        <v>0</v>
      </c>
      <c r="E11" s="67">
        <f>'03-Categorized Balances'!G36</f>
        <v>0</v>
      </c>
      <c r="F11" s="67">
        <f>'03-Categorized Balances'!G43</f>
        <v>0</v>
      </c>
      <c r="G11" s="9">
        <f>SUM(B11:F11)</f>
        <v>0</v>
      </c>
      <c r="H11" s="59"/>
    </row>
    <row r="12" spans="1:8" ht="15.5" x14ac:dyDescent="0.35">
      <c r="A12" s="8" t="s">
        <v>112</v>
      </c>
      <c r="B12" s="68">
        <f>'03-Categorized Balances'!G16</f>
        <v>0</v>
      </c>
      <c r="C12" s="68">
        <f>'02-Categorized Balances'!G23</f>
        <v>0</v>
      </c>
      <c r="D12" s="68">
        <f>'03-Categorized Balances'!G30</f>
        <v>0</v>
      </c>
      <c r="E12" s="68">
        <f>'03-Categorized Balances'!G37</f>
        <v>0</v>
      </c>
      <c r="F12" s="68">
        <f>'03-Categorized Balances'!G44</f>
        <v>0</v>
      </c>
      <c r="G12" s="9">
        <f>SUM(B12:F12)</f>
        <v>0</v>
      </c>
    </row>
    <row r="13" spans="1:8" x14ac:dyDescent="0.35">
      <c r="A13"/>
      <c r="B13" s="44"/>
      <c r="C13" s="44"/>
      <c r="D13" s="44"/>
      <c r="E13" s="44"/>
      <c r="F13" s="44"/>
      <c r="G13" s="44"/>
    </row>
    <row r="14" spans="1:8" x14ac:dyDescent="0.35">
      <c r="F14"/>
    </row>
  </sheetData>
  <mergeCells count="1">
    <mergeCell ref="B7:C7"/>
  </mergeCells>
  <pageMargins left="0.7" right="0.7" top="0.75" bottom="0.75" header="0.3" footer="0.3"/>
  <pageSetup scale="88" orientation="landscape" cellComments="atEn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G7" sqref="G7"/>
    </sheetView>
  </sheetViews>
  <sheetFormatPr defaultColWidth="13.453125" defaultRowHeight="13" x14ac:dyDescent="0.3"/>
  <cols>
    <col min="1" max="1" width="20" style="11" customWidth="1"/>
    <col min="2" max="4" width="13.453125" style="11" customWidth="1"/>
    <col min="5" max="5" width="13.54296875" style="11" customWidth="1"/>
    <col min="6" max="6" width="15.1796875" style="11" customWidth="1"/>
    <col min="7" max="7" width="15.453125" style="12" customWidth="1"/>
    <col min="8" max="8" width="16" style="11" customWidth="1"/>
    <col min="9" max="9" width="9.1796875" style="105" customWidth="1"/>
    <col min="10" max="10" width="11.54296875" style="11" bestFit="1" customWidth="1"/>
    <col min="11" max="252" width="9.1796875" style="11" customWidth="1"/>
    <col min="253" max="253" width="5.1796875" style="11" customWidth="1"/>
    <col min="254" max="254" width="17.1796875" style="11" customWidth="1"/>
    <col min="255" max="255" width="4.453125" style="11" customWidth="1"/>
    <col min="256" max="256" width="13.453125" style="11"/>
    <col min="257" max="257" width="20" style="11" customWidth="1"/>
    <col min="258" max="260" width="13.453125" style="11" customWidth="1"/>
    <col min="261" max="261" width="13.54296875" style="11" customWidth="1"/>
    <col min="262" max="262" width="15.1796875" style="11" customWidth="1"/>
    <col min="263" max="263" width="15.453125" style="11" customWidth="1"/>
    <col min="264" max="508" width="9.1796875" style="11" customWidth="1"/>
    <col min="509" max="509" width="5.1796875" style="11" customWidth="1"/>
    <col min="510" max="510" width="17.1796875" style="11" customWidth="1"/>
    <col min="511" max="511" width="4.453125" style="11" customWidth="1"/>
    <col min="512" max="512" width="13.453125" style="11"/>
    <col min="513" max="513" width="20" style="11" customWidth="1"/>
    <col min="514" max="516" width="13.453125" style="11" customWidth="1"/>
    <col min="517" max="517" width="13.54296875" style="11" customWidth="1"/>
    <col min="518" max="518" width="15.1796875" style="11" customWidth="1"/>
    <col min="519" max="519" width="15.453125" style="11" customWidth="1"/>
    <col min="520" max="764" width="9.1796875" style="11" customWidth="1"/>
    <col min="765" max="765" width="5.1796875" style="11" customWidth="1"/>
    <col min="766" max="766" width="17.1796875" style="11" customWidth="1"/>
    <col min="767" max="767" width="4.453125" style="11" customWidth="1"/>
    <col min="768" max="768" width="13.453125" style="11"/>
    <col min="769" max="769" width="20" style="11" customWidth="1"/>
    <col min="770" max="772" width="13.453125" style="11" customWidth="1"/>
    <col min="773" max="773" width="13.54296875" style="11" customWidth="1"/>
    <col min="774" max="774" width="15.1796875" style="11" customWidth="1"/>
    <col min="775" max="775" width="15.453125" style="11" customWidth="1"/>
    <col min="776" max="1020" width="9.1796875" style="11" customWidth="1"/>
    <col min="1021" max="1021" width="5.1796875" style="11" customWidth="1"/>
    <col min="1022" max="1022" width="17.1796875" style="11" customWidth="1"/>
    <col min="1023" max="1023" width="4.453125" style="11" customWidth="1"/>
    <col min="1024" max="1024" width="13.453125" style="11"/>
    <col min="1025" max="1025" width="20" style="11" customWidth="1"/>
    <col min="1026" max="1028" width="13.453125" style="11" customWidth="1"/>
    <col min="1029" max="1029" width="13.54296875" style="11" customWidth="1"/>
    <col min="1030" max="1030" width="15.1796875" style="11" customWidth="1"/>
    <col min="1031" max="1031" width="15.453125" style="11" customWidth="1"/>
    <col min="1032" max="1276" width="9.1796875" style="11" customWidth="1"/>
    <col min="1277" max="1277" width="5.1796875" style="11" customWidth="1"/>
    <col min="1278" max="1278" width="17.1796875" style="11" customWidth="1"/>
    <col min="1279" max="1279" width="4.453125" style="11" customWidth="1"/>
    <col min="1280" max="1280" width="13.453125" style="11"/>
    <col min="1281" max="1281" width="20" style="11" customWidth="1"/>
    <col min="1282" max="1284" width="13.453125" style="11" customWidth="1"/>
    <col min="1285" max="1285" width="13.54296875" style="11" customWidth="1"/>
    <col min="1286" max="1286" width="15.1796875" style="11" customWidth="1"/>
    <col min="1287" max="1287" width="15.453125" style="11" customWidth="1"/>
    <col min="1288" max="1532" width="9.1796875" style="11" customWidth="1"/>
    <col min="1533" max="1533" width="5.1796875" style="11" customWidth="1"/>
    <col min="1534" max="1534" width="17.1796875" style="11" customWidth="1"/>
    <col min="1535" max="1535" width="4.453125" style="11" customWidth="1"/>
    <col min="1536" max="1536" width="13.453125" style="11"/>
    <col min="1537" max="1537" width="20" style="11" customWidth="1"/>
    <col min="1538" max="1540" width="13.453125" style="11" customWidth="1"/>
    <col min="1541" max="1541" width="13.54296875" style="11" customWidth="1"/>
    <col min="1542" max="1542" width="15.1796875" style="11" customWidth="1"/>
    <col min="1543" max="1543" width="15.453125" style="11" customWidth="1"/>
    <col min="1544" max="1788" width="9.1796875" style="11" customWidth="1"/>
    <col min="1789" max="1789" width="5.1796875" style="11" customWidth="1"/>
    <col min="1790" max="1790" width="17.1796875" style="11" customWidth="1"/>
    <col min="1791" max="1791" width="4.453125" style="11" customWidth="1"/>
    <col min="1792" max="1792" width="13.453125" style="11"/>
    <col min="1793" max="1793" width="20" style="11" customWidth="1"/>
    <col min="1794" max="1796" width="13.453125" style="11" customWidth="1"/>
    <col min="1797" max="1797" width="13.54296875" style="11" customWidth="1"/>
    <col min="1798" max="1798" width="15.1796875" style="11" customWidth="1"/>
    <col min="1799" max="1799" width="15.453125" style="11" customWidth="1"/>
    <col min="1800" max="2044" width="9.1796875" style="11" customWidth="1"/>
    <col min="2045" max="2045" width="5.1796875" style="11" customWidth="1"/>
    <col min="2046" max="2046" width="17.1796875" style="11" customWidth="1"/>
    <col min="2047" max="2047" width="4.453125" style="11" customWidth="1"/>
    <col min="2048" max="2048" width="13.453125" style="11"/>
    <col min="2049" max="2049" width="20" style="11" customWidth="1"/>
    <col min="2050" max="2052" width="13.453125" style="11" customWidth="1"/>
    <col min="2053" max="2053" width="13.54296875" style="11" customWidth="1"/>
    <col min="2054" max="2054" width="15.1796875" style="11" customWidth="1"/>
    <col min="2055" max="2055" width="15.453125" style="11" customWidth="1"/>
    <col min="2056" max="2300" width="9.1796875" style="11" customWidth="1"/>
    <col min="2301" max="2301" width="5.1796875" style="11" customWidth="1"/>
    <col min="2302" max="2302" width="17.1796875" style="11" customWidth="1"/>
    <col min="2303" max="2303" width="4.453125" style="11" customWidth="1"/>
    <col min="2304" max="2304" width="13.453125" style="11"/>
    <col min="2305" max="2305" width="20" style="11" customWidth="1"/>
    <col min="2306" max="2308" width="13.453125" style="11" customWidth="1"/>
    <col min="2309" max="2309" width="13.54296875" style="11" customWidth="1"/>
    <col min="2310" max="2310" width="15.1796875" style="11" customWidth="1"/>
    <col min="2311" max="2311" width="15.453125" style="11" customWidth="1"/>
    <col min="2312" max="2556" width="9.1796875" style="11" customWidth="1"/>
    <col min="2557" max="2557" width="5.1796875" style="11" customWidth="1"/>
    <col min="2558" max="2558" width="17.1796875" style="11" customWidth="1"/>
    <col min="2559" max="2559" width="4.453125" style="11" customWidth="1"/>
    <col min="2560" max="2560" width="13.453125" style="11"/>
    <col min="2561" max="2561" width="20" style="11" customWidth="1"/>
    <col min="2562" max="2564" width="13.453125" style="11" customWidth="1"/>
    <col min="2565" max="2565" width="13.54296875" style="11" customWidth="1"/>
    <col min="2566" max="2566" width="15.1796875" style="11" customWidth="1"/>
    <col min="2567" max="2567" width="15.453125" style="11" customWidth="1"/>
    <col min="2568" max="2812" width="9.1796875" style="11" customWidth="1"/>
    <col min="2813" max="2813" width="5.1796875" style="11" customWidth="1"/>
    <col min="2814" max="2814" width="17.1796875" style="11" customWidth="1"/>
    <col min="2815" max="2815" width="4.453125" style="11" customWidth="1"/>
    <col min="2816" max="2816" width="13.453125" style="11"/>
    <col min="2817" max="2817" width="20" style="11" customWidth="1"/>
    <col min="2818" max="2820" width="13.453125" style="11" customWidth="1"/>
    <col min="2821" max="2821" width="13.54296875" style="11" customWidth="1"/>
    <col min="2822" max="2822" width="15.1796875" style="11" customWidth="1"/>
    <col min="2823" max="2823" width="15.453125" style="11" customWidth="1"/>
    <col min="2824" max="3068" width="9.1796875" style="11" customWidth="1"/>
    <col min="3069" max="3069" width="5.1796875" style="11" customWidth="1"/>
    <col min="3070" max="3070" width="17.1796875" style="11" customWidth="1"/>
    <col min="3071" max="3071" width="4.453125" style="11" customWidth="1"/>
    <col min="3072" max="3072" width="13.453125" style="11"/>
    <col min="3073" max="3073" width="20" style="11" customWidth="1"/>
    <col min="3074" max="3076" width="13.453125" style="11" customWidth="1"/>
    <col min="3077" max="3077" width="13.54296875" style="11" customWidth="1"/>
    <col min="3078" max="3078" width="15.1796875" style="11" customWidth="1"/>
    <col min="3079" max="3079" width="15.453125" style="11" customWidth="1"/>
    <col min="3080" max="3324" width="9.1796875" style="11" customWidth="1"/>
    <col min="3325" max="3325" width="5.1796875" style="11" customWidth="1"/>
    <col min="3326" max="3326" width="17.1796875" style="11" customWidth="1"/>
    <col min="3327" max="3327" width="4.453125" style="11" customWidth="1"/>
    <col min="3328" max="3328" width="13.453125" style="11"/>
    <col min="3329" max="3329" width="20" style="11" customWidth="1"/>
    <col min="3330" max="3332" width="13.453125" style="11" customWidth="1"/>
    <col min="3333" max="3333" width="13.54296875" style="11" customWidth="1"/>
    <col min="3334" max="3334" width="15.1796875" style="11" customWidth="1"/>
    <col min="3335" max="3335" width="15.453125" style="11" customWidth="1"/>
    <col min="3336" max="3580" width="9.1796875" style="11" customWidth="1"/>
    <col min="3581" max="3581" width="5.1796875" style="11" customWidth="1"/>
    <col min="3582" max="3582" width="17.1796875" style="11" customWidth="1"/>
    <col min="3583" max="3583" width="4.453125" style="11" customWidth="1"/>
    <col min="3584" max="3584" width="13.453125" style="11"/>
    <col min="3585" max="3585" width="20" style="11" customWidth="1"/>
    <col min="3586" max="3588" width="13.453125" style="11" customWidth="1"/>
    <col min="3589" max="3589" width="13.54296875" style="11" customWidth="1"/>
    <col min="3590" max="3590" width="15.1796875" style="11" customWidth="1"/>
    <col min="3591" max="3591" width="15.453125" style="11" customWidth="1"/>
    <col min="3592" max="3836" width="9.1796875" style="11" customWidth="1"/>
    <col min="3837" max="3837" width="5.1796875" style="11" customWidth="1"/>
    <col min="3838" max="3838" width="17.1796875" style="11" customWidth="1"/>
    <col min="3839" max="3839" width="4.453125" style="11" customWidth="1"/>
    <col min="3840" max="3840" width="13.453125" style="11"/>
    <col min="3841" max="3841" width="20" style="11" customWidth="1"/>
    <col min="3842" max="3844" width="13.453125" style="11" customWidth="1"/>
    <col min="3845" max="3845" width="13.54296875" style="11" customWidth="1"/>
    <col min="3846" max="3846" width="15.1796875" style="11" customWidth="1"/>
    <col min="3847" max="3847" width="15.453125" style="11" customWidth="1"/>
    <col min="3848" max="4092" width="9.1796875" style="11" customWidth="1"/>
    <col min="4093" max="4093" width="5.1796875" style="11" customWidth="1"/>
    <col min="4094" max="4094" width="17.1796875" style="11" customWidth="1"/>
    <col min="4095" max="4095" width="4.453125" style="11" customWidth="1"/>
    <col min="4096" max="4096" width="13.453125" style="11"/>
    <col min="4097" max="4097" width="20" style="11" customWidth="1"/>
    <col min="4098" max="4100" width="13.453125" style="11" customWidth="1"/>
    <col min="4101" max="4101" width="13.54296875" style="11" customWidth="1"/>
    <col min="4102" max="4102" width="15.1796875" style="11" customWidth="1"/>
    <col min="4103" max="4103" width="15.453125" style="11" customWidth="1"/>
    <col min="4104" max="4348" width="9.1796875" style="11" customWidth="1"/>
    <col min="4349" max="4349" width="5.1796875" style="11" customWidth="1"/>
    <col min="4350" max="4350" width="17.1796875" style="11" customWidth="1"/>
    <col min="4351" max="4351" width="4.453125" style="11" customWidth="1"/>
    <col min="4352" max="4352" width="13.453125" style="11"/>
    <col min="4353" max="4353" width="20" style="11" customWidth="1"/>
    <col min="4354" max="4356" width="13.453125" style="11" customWidth="1"/>
    <col min="4357" max="4357" width="13.54296875" style="11" customWidth="1"/>
    <col min="4358" max="4358" width="15.1796875" style="11" customWidth="1"/>
    <col min="4359" max="4359" width="15.453125" style="11" customWidth="1"/>
    <col min="4360" max="4604" width="9.1796875" style="11" customWidth="1"/>
    <col min="4605" max="4605" width="5.1796875" style="11" customWidth="1"/>
    <col min="4606" max="4606" width="17.1796875" style="11" customWidth="1"/>
    <col min="4607" max="4607" width="4.453125" style="11" customWidth="1"/>
    <col min="4608" max="4608" width="13.453125" style="11"/>
    <col min="4609" max="4609" width="20" style="11" customWidth="1"/>
    <col min="4610" max="4612" width="13.453125" style="11" customWidth="1"/>
    <col min="4613" max="4613" width="13.54296875" style="11" customWidth="1"/>
    <col min="4614" max="4614" width="15.1796875" style="11" customWidth="1"/>
    <col min="4615" max="4615" width="15.453125" style="11" customWidth="1"/>
    <col min="4616" max="4860" width="9.1796875" style="11" customWidth="1"/>
    <col min="4861" max="4861" width="5.1796875" style="11" customWidth="1"/>
    <col min="4862" max="4862" width="17.1796875" style="11" customWidth="1"/>
    <col min="4863" max="4863" width="4.453125" style="11" customWidth="1"/>
    <col min="4864" max="4864" width="13.453125" style="11"/>
    <col min="4865" max="4865" width="20" style="11" customWidth="1"/>
    <col min="4866" max="4868" width="13.453125" style="11" customWidth="1"/>
    <col min="4869" max="4869" width="13.54296875" style="11" customWidth="1"/>
    <col min="4870" max="4870" width="15.1796875" style="11" customWidth="1"/>
    <col min="4871" max="4871" width="15.453125" style="11" customWidth="1"/>
    <col min="4872" max="5116" width="9.1796875" style="11" customWidth="1"/>
    <col min="5117" max="5117" width="5.1796875" style="11" customWidth="1"/>
    <col min="5118" max="5118" width="17.1796875" style="11" customWidth="1"/>
    <col min="5119" max="5119" width="4.453125" style="11" customWidth="1"/>
    <col min="5120" max="5120" width="13.453125" style="11"/>
    <col min="5121" max="5121" width="20" style="11" customWidth="1"/>
    <col min="5122" max="5124" width="13.453125" style="11" customWidth="1"/>
    <col min="5125" max="5125" width="13.54296875" style="11" customWidth="1"/>
    <col min="5126" max="5126" width="15.1796875" style="11" customWidth="1"/>
    <col min="5127" max="5127" width="15.453125" style="11" customWidth="1"/>
    <col min="5128" max="5372" width="9.1796875" style="11" customWidth="1"/>
    <col min="5373" max="5373" width="5.1796875" style="11" customWidth="1"/>
    <col min="5374" max="5374" width="17.1796875" style="11" customWidth="1"/>
    <col min="5375" max="5375" width="4.453125" style="11" customWidth="1"/>
    <col min="5376" max="5376" width="13.453125" style="11"/>
    <col min="5377" max="5377" width="20" style="11" customWidth="1"/>
    <col min="5378" max="5380" width="13.453125" style="11" customWidth="1"/>
    <col min="5381" max="5381" width="13.54296875" style="11" customWidth="1"/>
    <col min="5382" max="5382" width="15.1796875" style="11" customWidth="1"/>
    <col min="5383" max="5383" width="15.453125" style="11" customWidth="1"/>
    <col min="5384" max="5628" width="9.1796875" style="11" customWidth="1"/>
    <col min="5629" max="5629" width="5.1796875" style="11" customWidth="1"/>
    <col min="5630" max="5630" width="17.1796875" style="11" customWidth="1"/>
    <col min="5631" max="5631" width="4.453125" style="11" customWidth="1"/>
    <col min="5632" max="5632" width="13.453125" style="11"/>
    <col min="5633" max="5633" width="20" style="11" customWidth="1"/>
    <col min="5634" max="5636" width="13.453125" style="11" customWidth="1"/>
    <col min="5637" max="5637" width="13.54296875" style="11" customWidth="1"/>
    <col min="5638" max="5638" width="15.1796875" style="11" customWidth="1"/>
    <col min="5639" max="5639" width="15.453125" style="11" customWidth="1"/>
    <col min="5640" max="5884" width="9.1796875" style="11" customWidth="1"/>
    <col min="5885" max="5885" width="5.1796875" style="11" customWidth="1"/>
    <col min="5886" max="5886" width="17.1796875" style="11" customWidth="1"/>
    <col min="5887" max="5887" width="4.453125" style="11" customWidth="1"/>
    <col min="5888" max="5888" width="13.453125" style="11"/>
    <col min="5889" max="5889" width="20" style="11" customWidth="1"/>
    <col min="5890" max="5892" width="13.453125" style="11" customWidth="1"/>
    <col min="5893" max="5893" width="13.54296875" style="11" customWidth="1"/>
    <col min="5894" max="5894" width="15.1796875" style="11" customWidth="1"/>
    <col min="5895" max="5895" width="15.453125" style="11" customWidth="1"/>
    <col min="5896" max="6140" width="9.1796875" style="11" customWidth="1"/>
    <col min="6141" max="6141" width="5.1796875" style="11" customWidth="1"/>
    <col min="6142" max="6142" width="17.1796875" style="11" customWidth="1"/>
    <col min="6143" max="6143" width="4.453125" style="11" customWidth="1"/>
    <col min="6144" max="6144" width="13.453125" style="11"/>
    <col min="6145" max="6145" width="20" style="11" customWidth="1"/>
    <col min="6146" max="6148" width="13.453125" style="11" customWidth="1"/>
    <col min="6149" max="6149" width="13.54296875" style="11" customWidth="1"/>
    <col min="6150" max="6150" width="15.1796875" style="11" customWidth="1"/>
    <col min="6151" max="6151" width="15.453125" style="11" customWidth="1"/>
    <col min="6152" max="6396" width="9.1796875" style="11" customWidth="1"/>
    <col min="6397" max="6397" width="5.1796875" style="11" customWidth="1"/>
    <col min="6398" max="6398" width="17.1796875" style="11" customWidth="1"/>
    <col min="6399" max="6399" width="4.453125" style="11" customWidth="1"/>
    <col min="6400" max="6400" width="13.453125" style="11"/>
    <col min="6401" max="6401" width="20" style="11" customWidth="1"/>
    <col min="6402" max="6404" width="13.453125" style="11" customWidth="1"/>
    <col min="6405" max="6405" width="13.54296875" style="11" customWidth="1"/>
    <col min="6406" max="6406" width="15.1796875" style="11" customWidth="1"/>
    <col min="6407" max="6407" width="15.453125" style="11" customWidth="1"/>
    <col min="6408" max="6652" width="9.1796875" style="11" customWidth="1"/>
    <col min="6653" max="6653" width="5.1796875" style="11" customWidth="1"/>
    <col min="6654" max="6654" width="17.1796875" style="11" customWidth="1"/>
    <col min="6655" max="6655" width="4.453125" style="11" customWidth="1"/>
    <col min="6656" max="6656" width="13.453125" style="11"/>
    <col min="6657" max="6657" width="20" style="11" customWidth="1"/>
    <col min="6658" max="6660" width="13.453125" style="11" customWidth="1"/>
    <col min="6661" max="6661" width="13.54296875" style="11" customWidth="1"/>
    <col min="6662" max="6662" width="15.1796875" style="11" customWidth="1"/>
    <col min="6663" max="6663" width="15.453125" style="11" customWidth="1"/>
    <col min="6664" max="6908" width="9.1796875" style="11" customWidth="1"/>
    <col min="6909" max="6909" width="5.1796875" style="11" customWidth="1"/>
    <col min="6910" max="6910" width="17.1796875" style="11" customWidth="1"/>
    <col min="6911" max="6911" width="4.453125" style="11" customWidth="1"/>
    <col min="6912" max="6912" width="13.453125" style="11"/>
    <col min="6913" max="6913" width="20" style="11" customWidth="1"/>
    <col min="6914" max="6916" width="13.453125" style="11" customWidth="1"/>
    <col min="6917" max="6917" width="13.54296875" style="11" customWidth="1"/>
    <col min="6918" max="6918" width="15.1796875" style="11" customWidth="1"/>
    <col min="6919" max="6919" width="15.453125" style="11" customWidth="1"/>
    <col min="6920" max="7164" width="9.1796875" style="11" customWidth="1"/>
    <col min="7165" max="7165" width="5.1796875" style="11" customWidth="1"/>
    <col min="7166" max="7166" width="17.1796875" style="11" customWidth="1"/>
    <col min="7167" max="7167" width="4.453125" style="11" customWidth="1"/>
    <col min="7168" max="7168" width="13.453125" style="11"/>
    <col min="7169" max="7169" width="20" style="11" customWidth="1"/>
    <col min="7170" max="7172" width="13.453125" style="11" customWidth="1"/>
    <col min="7173" max="7173" width="13.54296875" style="11" customWidth="1"/>
    <col min="7174" max="7174" width="15.1796875" style="11" customWidth="1"/>
    <col min="7175" max="7175" width="15.453125" style="11" customWidth="1"/>
    <col min="7176" max="7420" width="9.1796875" style="11" customWidth="1"/>
    <col min="7421" max="7421" width="5.1796875" style="11" customWidth="1"/>
    <col min="7422" max="7422" width="17.1796875" style="11" customWidth="1"/>
    <col min="7423" max="7423" width="4.453125" style="11" customWidth="1"/>
    <col min="7424" max="7424" width="13.453125" style="11"/>
    <col min="7425" max="7425" width="20" style="11" customWidth="1"/>
    <col min="7426" max="7428" width="13.453125" style="11" customWidth="1"/>
    <col min="7429" max="7429" width="13.54296875" style="11" customWidth="1"/>
    <col min="7430" max="7430" width="15.1796875" style="11" customWidth="1"/>
    <col min="7431" max="7431" width="15.453125" style="11" customWidth="1"/>
    <col min="7432" max="7676" width="9.1796875" style="11" customWidth="1"/>
    <col min="7677" max="7677" width="5.1796875" style="11" customWidth="1"/>
    <col min="7678" max="7678" width="17.1796875" style="11" customWidth="1"/>
    <col min="7679" max="7679" width="4.453125" style="11" customWidth="1"/>
    <col min="7680" max="7680" width="13.453125" style="11"/>
    <col min="7681" max="7681" width="20" style="11" customWidth="1"/>
    <col min="7682" max="7684" width="13.453125" style="11" customWidth="1"/>
    <col min="7685" max="7685" width="13.54296875" style="11" customWidth="1"/>
    <col min="7686" max="7686" width="15.1796875" style="11" customWidth="1"/>
    <col min="7687" max="7687" width="15.453125" style="11" customWidth="1"/>
    <col min="7688" max="7932" width="9.1796875" style="11" customWidth="1"/>
    <col min="7933" max="7933" width="5.1796875" style="11" customWidth="1"/>
    <col min="7934" max="7934" width="17.1796875" style="11" customWidth="1"/>
    <col min="7935" max="7935" width="4.453125" style="11" customWidth="1"/>
    <col min="7936" max="7936" width="13.453125" style="11"/>
    <col min="7937" max="7937" width="20" style="11" customWidth="1"/>
    <col min="7938" max="7940" width="13.453125" style="11" customWidth="1"/>
    <col min="7941" max="7941" width="13.54296875" style="11" customWidth="1"/>
    <col min="7942" max="7942" width="15.1796875" style="11" customWidth="1"/>
    <col min="7943" max="7943" width="15.453125" style="11" customWidth="1"/>
    <col min="7944" max="8188" width="9.1796875" style="11" customWidth="1"/>
    <col min="8189" max="8189" width="5.1796875" style="11" customWidth="1"/>
    <col min="8190" max="8190" width="17.1796875" style="11" customWidth="1"/>
    <col min="8191" max="8191" width="4.453125" style="11" customWidth="1"/>
    <col min="8192" max="8192" width="13.453125" style="11"/>
    <col min="8193" max="8193" width="20" style="11" customWidth="1"/>
    <col min="8194" max="8196" width="13.453125" style="11" customWidth="1"/>
    <col min="8197" max="8197" width="13.54296875" style="11" customWidth="1"/>
    <col min="8198" max="8198" width="15.1796875" style="11" customWidth="1"/>
    <col min="8199" max="8199" width="15.453125" style="11" customWidth="1"/>
    <col min="8200" max="8444" width="9.1796875" style="11" customWidth="1"/>
    <col min="8445" max="8445" width="5.1796875" style="11" customWidth="1"/>
    <col min="8446" max="8446" width="17.1796875" style="11" customWidth="1"/>
    <col min="8447" max="8447" width="4.453125" style="11" customWidth="1"/>
    <col min="8448" max="8448" width="13.453125" style="11"/>
    <col min="8449" max="8449" width="20" style="11" customWidth="1"/>
    <col min="8450" max="8452" width="13.453125" style="11" customWidth="1"/>
    <col min="8453" max="8453" width="13.54296875" style="11" customWidth="1"/>
    <col min="8454" max="8454" width="15.1796875" style="11" customWidth="1"/>
    <col min="8455" max="8455" width="15.453125" style="11" customWidth="1"/>
    <col min="8456" max="8700" width="9.1796875" style="11" customWidth="1"/>
    <col min="8701" max="8701" width="5.1796875" style="11" customWidth="1"/>
    <col min="8702" max="8702" width="17.1796875" style="11" customWidth="1"/>
    <col min="8703" max="8703" width="4.453125" style="11" customWidth="1"/>
    <col min="8704" max="8704" width="13.453125" style="11"/>
    <col min="8705" max="8705" width="20" style="11" customWidth="1"/>
    <col min="8706" max="8708" width="13.453125" style="11" customWidth="1"/>
    <col min="8709" max="8709" width="13.54296875" style="11" customWidth="1"/>
    <col min="8710" max="8710" width="15.1796875" style="11" customWidth="1"/>
    <col min="8711" max="8711" width="15.453125" style="11" customWidth="1"/>
    <col min="8712" max="8956" width="9.1796875" style="11" customWidth="1"/>
    <col min="8957" max="8957" width="5.1796875" style="11" customWidth="1"/>
    <col min="8958" max="8958" width="17.1796875" style="11" customWidth="1"/>
    <col min="8959" max="8959" width="4.453125" style="11" customWidth="1"/>
    <col min="8960" max="8960" width="13.453125" style="11"/>
    <col min="8961" max="8961" width="20" style="11" customWidth="1"/>
    <col min="8962" max="8964" width="13.453125" style="11" customWidth="1"/>
    <col min="8965" max="8965" width="13.54296875" style="11" customWidth="1"/>
    <col min="8966" max="8966" width="15.1796875" style="11" customWidth="1"/>
    <col min="8967" max="8967" width="15.453125" style="11" customWidth="1"/>
    <col min="8968" max="9212" width="9.1796875" style="11" customWidth="1"/>
    <col min="9213" max="9213" width="5.1796875" style="11" customWidth="1"/>
    <col min="9214" max="9214" width="17.1796875" style="11" customWidth="1"/>
    <col min="9215" max="9215" width="4.453125" style="11" customWidth="1"/>
    <col min="9216" max="9216" width="13.453125" style="11"/>
    <col min="9217" max="9217" width="20" style="11" customWidth="1"/>
    <col min="9218" max="9220" width="13.453125" style="11" customWidth="1"/>
    <col min="9221" max="9221" width="13.54296875" style="11" customWidth="1"/>
    <col min="9222" max="9222" width="15.1796875" style="11" customWidth="1"/>
    <col min="9223" max="9223" width="15.453125" style="11" customWidth="1"/>
    <col min="9224" max="9468" width="9.1796875" style="11" customWidth="1"/>
    <col min="9469" max="9469" width="5.1796875" style="11" customWidth="1"/>
    <col min="9470" max="9470" width="17.1796875" style="11" customWidth="1"/>
    <col min="9471" max="9471" width="4.453125" style="11" customWidth="1"/>
    <col min="9472" max="9472" width="13.453125" style="11"/>
    <col min="9473" max="9473" width="20" style="11" customWidth="1"/>
    <col min="9474" max="9476" width="13.453125" style="11" customWidth="1"/>
    <col min="9477" max="9477" width="13.54296875" style="11" customWidth="1"/>
    <col min="9478" max="9478" width="15.1796875" style="11" customWidth="1"/>
    <col min="9479" max="9479" width="15.453125" style="11" customWidth="1"/>
    <col min="9480" max="9724" width="9.1796875" style="11" customWidth="1"/>
    <col min="9725" max="9725" width="5.1796875" style="11" customWidth="1"/>
    <col min="9726" max="9726" width="17.1796875" style="11" customWidth="1"/>
    <col min="9727" max="9727" width="4.453125" style="11" customWidth="1"/>
    <col min="9728" max="9728" width="13.453125" style="11"/>
    <col min="9729" max="9729" width="20" style="11" customWidth="1"/>
    <col min="9730" max="9732" width="13.453125" style="11" customWidth="1"/>
    <col min="9733" max="9733" width="13.54296875" style="11" customWidth="1"/>
    <col min="9734" max="9734" width="15.1796875" style="11" customWidth="1"/>
    <col min="9735" max="9735" width="15.453125" style="11" customWidth="1"/>
    <col min="9736" max="9980" width="9.1796875" style="11" customWidth="1"/>
    <col min="9981" max="9981" width="5.1796875" style="11" customWidth="1"/>
    <col min="9982" max="9982" width="17.1796875" style="11" customWidth="1"/>
    <col min="9983" max="9983" width="4.453125" style="11" customWidth="1"/>
    <col min="9984" max="9984" width="13.453125" style="11"/>
    <col min="9985" max="9985" width="20" style="11" customWidth="1"/>
    <col min="9986" max="9988" width="13.453125" style="11" customWidth="1"/>
    <col min="9989" max="9989" width="13.54296875" style="11" customWidth="1"/>
    <col min="9990" max="9990" width="15.1796875" style="11" customWidth="1"/>
    <col min="9991" max="9991" width="15.453125" style="11" customWidth="1"/>
    <col min="9992" max="10236" width="9.1796875" style="11" customWidth="1"/>
    <col min="10237" max="10237" width="5.1796875" style="11" customWidth="1"/>
    <col min="10238" max="10238" width="17.1796875" style="11" customWidth="1"/>
    <col min="10239" max="10239" width="4.453125" style="11" customWidth="1"/>
    <col min="10240" max="10240" width="13.453125" style="11"/>
    <col min="10241" max="10241" width="20" style="11" customWidth="1"/>
    <col min="10242" max="10244" width="13.453125" style="11" customWidth="1"/>
    <col min="10245" max="10245" width="13.54296875" style="11" customWidth="1"/>
    <col min="10246" max="10246" width="15.1796875" style="11" customWidth="1"/>
    <col min="10247" max="10247" width="15.453125" style="11" customWidth="1"/>
    <col min="10248" max="10492" width="9.1796875" style="11" customWidth="1"/>
    <col min="10493" max="10493" width="5.1796875" style="11" customWidth="1"/>
    <col min="10494" max="10494" width="17.1796875" style="11" customWidth="1"/>
    <col min="10495" max="10495" width="4.453125" style="11" customWidth="1"/>
    <col min="10496" max="10496" width="13.453125" style="11"/>
    <col min="10497" max="10497" width="20" style="11" customWidth="1"/>
    <col min="10498" max="10500" width="13.453125" style="11" customWidth="1"/>
    <col min="10501" max="10501" width="13.54296875" style="11" customWidth="1"/>
    <col min="10502" max="10502" width="15.1796875" style="11" customWidth="1"/>
    <col min="10503" max="10503" width="15.453125" style="11" customWidth="1"/>
    <col min="10504" max="10748" width="9.1796875" style="11" customWidth="1"/>
    <col min="10749" max="10749" width="5.1796875" style="11" customWidth="1"/>
    <col min="10750" max="10750" width="17.1796875" style="11" customWidth="1"/>
    <col min="10751" max="10751" width="4.453125" style="11" customWidth="1"/>
    <col min="10752" max="10752" width="13.453125" style="11"/>
    <col min="10753" max="10753" width="20" style="11" customWidth="1"/>
    <col min="10754" max="10756" width="13.453125" style="11" customWidth="1"/>
    <col min="10757" max="10757" width="13.54296875" style="11" customWidth="1"/>
    <col min="10758" max="10758" width="15.1796875" style="11" customWidth="1"/>
    <col min="10759" max="10759" width="15.453125" style="11" customWidth="1"/>
    <col min="10760" max="11004" width="9.1796875" style="11" customWidth="1"/>
    <col min="11005" max="11005" width="5.1796875" style="11" customWidth="1"/>
    <col min="11006" max="11006" width="17.1796875" style="11" customWidth="1"/>
    <col min="11007" max="11007" width="4.453125" style="11" customWidth="1"/>
    <col min="11008" max="11008" width="13.453125" style="11"/>
    <col min="11009" max="11009" width="20" style="11" customWidth="1"/>
    <col min="11010" max="11012" width="13.453125" style="11" customWidth="1"/>
    <col min="11013" max="11013" width="13.54296875" style="11" customWidth="1"/>
    <col min="11014" max="11014" width="15.1796875" style="11" customWidth="1"/>
    <col min="11015" max="11015" width="15.453125" style="11" customWidth="1"/>
    <col min="11016" max="11260" width="9.1796875" style="11" customWidth="1"/>
    <col min="11261" max="11261" width="5.1796875" style="11" customWidth="1"/>
    <col min="11262" max="11262" width="17.1796875" style="11" customWidth="1"/>
    <col min="11263" max="11263" width="4.453125" style="11" customWidth="1"/>
    <col min="11264" max="11264" width="13.453125" style="11"/>
    <col min="11265" max="11265" width="20" style="11" customWidth="1"/>
    <col min="11266" max="11268" width="13.453125" style="11" customWidth="1"/>
    <col min="11269" max="11269" width="13.54296875" style="11" customWidth="1"/>
    <col min="11270" max="11270" width="15.1796875" style="11" customWidth="1"/>
    <col min="11271" max="11271" width="15.453125" style="11" customWidth="1"/>
    <col min="11272" max="11516" width="9.1796875" style="11" customWidth="1"/>
    <col min="11517" max="11517" width="5.1796875" style="11" customWidth="1"/>
    <col min="11518" max="11518" width="17.1796875" style="11" customWidth="1"/>
    <col min="11519" max="11519" width="4.453125" style="11" customWidth="1"/>
    <col min="11520" max="11520" width="13.453125" style="11"/>
    <col min="11521" max="11521" width="20" style="11" customWidth="1"/>
    <col min="11522" max="11524" width="13.453125" style="11" customWidth="1"/>
    <col min="11525" max="11525" width="13.54296875" style="11" customWidth="1"/>
    <col min="11526" max="11526" width="15.1796875" style="11" customWidth="1"/>
    <col min="11527" max="11527" width="15.453125" style="11" customWidth="1"/>
    <col min="11528" max="11772" width="9.1796875" style="11" customWidth="1"/>
    <col min="11773" max="11773" width="5.1796875" style="11" customWidth="1"/>
    <col min="11774" max="11774" width="17.1796875" style="11" customWidth="1"/>
    <col min="11775" max="11775" width="4.453125" style="11" customWidth="1"/>
    <col min="11776" max="11776" width="13.453125" style="11"/>
    <col min="11777" max="11777" width="20" style="11" customWidth="1"/>
    <col min="11778" max="11780" width="13.453125" style="11" customWidth="1"/>
    <col min="11781" max="11781" width="13.54296875" style="11" customWidth="1"/>
    <col min="11782" max="11782" width="15.1796875" style="11" customWidth="1"/>
    <col min="11783" max="11783" width="15.453125" style="11" customWidth="1"/>
    <col min="11784" max="12028" width="9.1796875" style="11" customWidth="1"/>
    <col min="12029" max="12029" width="5.1796875" style="11" customWidth="1"/>
    <col min="12030" max="12030" width="17.1796875" style="11" customWidth="1"/>
    <col min="12031" max="12031" width="4.453125" style="11" customWidth="1"/>
    <col min="12032" max="12032" width="13.453125" style="11"/>
    <col min="12033" max="12033" width="20" style="11" customWidth="1"/>
    <col min="12034" max="12036" width="13.453125" style="11" customWidth="1"/>
    <col min="12037" max="12037" width="13.54296875" style="11" customWidth="1"/>
    <col min="12038" max="12038" width="15.1796875" style="11" customWidth="1"/>
    <col min="12039" max="12039" width="15.453125" style="11" customWidth="1"/>
    <col min="12040" max="12284" width="9.1796875" style="11" customWidth="1"/>
    <col min="12285" max="12285" width="5.1796875" style="11" customWidth="1"/>
    <col min="12286" max="12286" width="17.1796875" style="11" customWidth="1"/>
    <col min="12287" max="12287" width="4.453125" style="11" customWidth="1"/>
    <col min="12288" max="12288" width="13.453125" style="11"/>
    <col min="12289" max="12289" width="20" style="11" customWidth="1"/>
    <col min="12290" max="12292" width="13.453125" style="11" customWidth="1"/>
    <col min="12293" max="12293" width="13.54296875" style="11" customWidth="1"/>
    <col min="12294" max="12294" width="15.1796875" style="11" customWidth="1"/>
    <col min="12295" max="12295" width="15.453125" style="11" customWidth="1"/>
    <col min="12296" max="12540" width="9.1796875" style="11" customWidth="1"/>
    <col min="12541" max="12541" width="5.1796875" style="11" customWidth="1"/>
    <col min="12542" max="12542" width="17.1796875" style="11" customWidth="1"/>
    <col min="12543" max="12543" width="4.453125" style="11" customWidth="1"/>
    <col min="12544" max="12544" width="13.453125" style="11"/>
    <col min="12545" max="12545" width="20" style="11" customWidth="1"/>
    <col min="12546" max="12548" width="13.453125" style="11" customWidth="1"/>
    <col min="12549" max="12549" width="13.54296875" style="11" customWidth="1"/>
    <col min="12550" max="12550" width="15.1796875" style="11" customWidth="1"/>
    <col min="12551" max="12551" width="15.453125" style="11" customWidth="1"/>
    <col min="12552" max="12796" width="9.1796875" style="11" customWidth="1"/>
    <col min="12797" max="12797" width="5.1796875" style="11" customWidth="1"/>
    <col min="12798" max="12798" width="17.1796875" style="11" customWidth="1"/>
    <col min="12799" max="12799" width="4.453125" style="11" customWidth="1"/>
    <col min="12800" max="12800" width="13.453125" style="11"/>
    <col min="12801" max="12801" width="20" style="11" customWidth="1"/>
    <col min="12802" max="12804" width="13.453125" style="11" customWidth="1"/>
    <col min="12805" max="12805" width="13.54296875" style="11" customWidth="1"/>
    <col min="12806" max="12806" width="15.1796875" style="11" customWidth="1"/>
    <col min="12807" max="12807" width="15.453125" style="11" customWidth="1"/>
    <col min="12808" max="13052" width="9.1796875" style="11" customWidth="1"/>
    <col min="13053" max="13053" width="5.1796875" style="11" customWidth="1"/>
    <col min="13054" max="13054" width="17.1796875" style="11" customWidth="1"/>
    <col min="13055" max="13055" width="4.453125" style="11" customWidth="1"/>
    <col min="13056" max="13056" width="13.453125" style="11"/>
    <col min="13057" max="13057" width="20" style="11" customWidth="1"/>
    <col min="13058" max="13060" width="13.453125" style="11" customWidth="1"/>
    <col min="13061" max="13061" width="13.54296875" style="11" customWidth="1"/>
    <col min="13062" max="13062" width="15.1796875" style="11" customWidth="1"/>
    <col min="13063" max="13063" width="15.453125" style="11" customWidth="1"/>
    <col min="13064" max="13308" width="9.1796875" style="11" customWidth="1"/>
    <col min="13309" max="13309" width="5.1796875" style="11" customWidth="1"/>
    <col min="13310" max="13310" width="17.1796875" style="11" customWidth="1"/>
    <col min="13311" max="13311" width="4.453125" style="11" customWidth="1"/>
    <col min="13312" max="13312" width="13.453125" style="11"/>
    <col min="13313" max="13313" width="20" style="11" customWidth="1"/>
    <col min="13314" max="13316" width="13.453125" style="11" customWidth="1"/>
    <col min="13317" max="13317" width="13.54296875" style="11" customWidth="1"/>
    <col min="13318" max="13318" width="15.1796875" style="11" customWidth="1"/>
    <col min="13319" max="13319" width="15.453125" style="11" customWidth="1"/>
    <col min="13320" max="13564" width="9.1796875" style="11" customWidth="1"/>
    <col min="13565" max="13565" width="5.1796875" style="11" customWidth="1"/>
    <col min="13566" max="13566" width="17.1796875" style="11" customWidth="1"/>
    <col min="13567" max="13567" width="4.453125" style="11" customWidth="1"/>
    <col min="13568" max="13568" width="13.453125" style="11"/>
    <col min="13569" max="13569" width="20" style="11" customWidth="1"/>
    <col min="13570" max="13572" width="13.453125" style="11" customWidth="1"/>
    <col min="13573" max="13573" width="13.54296875" style="11" customWidth="1"/>
    <col min="13574" max="13574" width="15.1796875" style="11" customWidth="1"/>
    <col min="13575" max="13575" width="15.453125" style="11" customWidth="1"/>
    <col min="13576" max="13820" width="9.1796875" style="11" customWidth="1"/>
    <col min="13821" max="13821" width="5.1796875" style="11" customWidth="1"/>
    <col min="13822" max="13822" width="17.1796875" style="11" customWidth="1"/>
    <col min="13823" max="13823" width="4.453125" style="11" customWidth="1"/>
    <col min="13824" max="13824" width="13.453125" style="11"/>
    <col min="13825" max="13825" width="20" style="11" customWidth="1"/>
    <col min="13826" max="13828" width="13.453125" style="11" customWidth="1"/>
    <col min="13829" max="13829" width="13.54296875" style="11" customWidth="1"/>
    <col min="13830" max="13830" width="15.1796875" style="11" customWidth="1"/>
    <col min="13831" max="13831" width="15.453125" style="11" customWidth="1"/>
    <col min="13832" max="14076" width="9.1796875" style="11" customWidth="1"/>
    <col min="14077" max="14077" width="5.1796875" style="11" customWidth="1"/>
    <col min="14078" max="14078" width="17.1796875" style="11" customWidth="1"/>
    <col min="14079" max="14079" width="4.453125" style="11" customWidth="1"/>
    <col min="14080" max="14080" width="13.453125" style="11"/>
    <col min="14081" max="14081" width="20" style="11" customWidth="1"/>
    <col min="14082" max="14084" width="13.453125" style="11" customWidth="1"/>
    <col min="14085" max="14085" width="13.54296875" style="11" customWidth="1"/>
    <col min="14086" max="14086" width="15.1796875" style="11" customWidth="1"/>
    <col min="14087" max="14087" width="15.453125" style="11" customWidth="1"/>
    <col min="14088" max="14332" width="9.1796875" style="11" customWidth="1"/>
    <col min="14333" max="14333" width="5.1796875" style="11" customWidth="1"/>
    <col min="14334" max="14334" width="17.1796875" style="11" customWidth="1"/>
    <col min="14335" max="14335" width="4.453125" style="11" customWidth="1"/>
    <col min="14336" max="14336" width="13.453125" style="11"/>
    <col min="14337" max="14337" width="20" style="11" customWidth="1"/>
    <col min="14338" max="14340" width="13.453125" style="11" customWidth="1"/>
    <col min="14341" max="14341" width="13.54296875" style="11" customWidth="1"/>
    <col min="14342" max="14342" width="15.1796875" style="11" customWidth="1"/>
    <col min="14343" max="14343" width="15.453125" style="11" customWidth="1"/>
    <col min="14344" max="14588" width="9.1796875" style="11" customWidth="1"/>
    <col min="14589" max="14589" width="5.1796875" style="11" customWidth="1"/>
    <col min="14590" max="14590" width="17.1796875" style="11" customWidth="1"/>
    <col min="14591" max="14591" width="4.453125" style="11" customWidth="1"/>
    <col min="14592" max="14592" width="13.453125" style="11"/>
    <col min="14593" max="14593" width="20" style="11" customWidth="1"/>
    <col min="14594" max="14596" width="13.453125" style="11" customWidth="1"/>
    <col min="14597" max="14597" width="13.54296875" style="11" customWidth="1"/>
    <col min="14598" max="14598" width="15.1796875" style="11" customWidth="1"/>
    <col min="14599" max="14599" width="15.453125" style="11" customWidth="1"/>
    <col min="14600" max="14844" width="9.1796875" style="11" customWidth="1"/>
    <col min="14845" max="14845" width="5.1796875" style="11" customWidth="1"/>
    <col min="14846" max="14846" width="17.1796875" style="11" customWidth="1"/>
    <col min="14847" max="14847" width="4.453125" style="11" customWidth="1"/>
    <col min="14848" max="14848" width="13.453125" style="11"/>
    <col min="14849" max="14849" width="20" style="11" customWidth="1"/>
    <col min="14850" max="14852" width="13.453125" style="11" customWidth="1"/>
    <col min="14853" max="14853" width="13.54296875" style="11" customWidth="1"/>
    <col min="14854" max="14854" width="15.1796875" style="11" customWidth="1"/>
    <col min="14855" max="14855" width="15.453125" style="11" customWidth="1"/>
    <col min="14856" max="15100" width="9.1796875" style="11" customWidth="1"/>
    <col min="15101" max="15101" width="5.1796875" style="11" customWidth="1"/>
    <col min="15102" max="15102" width="17.1796875" style="11" customWidth="1"/>
    <col min="15103" max="15103" width="4.453125" style="11" customWidth="1"/>
    <col min="15104" max="15104" width="13.453125" style="11"/>
    <col min="15105" max="15105" width="20" style="11" customWidth="1"/>
    <col min="15106" max="15108" width="13.453125" style="11" customWidth="1"/>
    <col min="15109" max="15109" width="13.54296875" style="11" customWidth="1"/>
    <col min="15110" max="15110" width="15.1796875" style="11" customWidth="1"/>
    <col min="15111" max="15111" width="15.453125" style="11" customWidth="1"/>
    <col min="15112" max="15356" width="9.1796875" style="11" customWidth="1"/>
    <col min="15357" max="15357" width="5.1796875" style="11" customWidth="1"/>
    <col min="15358" max="15358" width="17.1796875" style="11" customWidth="1"/>
    <col min="15359" max="15359" width="4.453125" style="11" customWidth="1"/>
    <col min="15360" max="15360" width="13.453125" style="11"/>
    <col min="15361" max="15361" width="20" style="11" customWidth="1"/>
    <col min="15362" max="15364" width="13.453125" style="11" customWidth="1"/>
    <col min="15365" max="15365" width="13.54296875" style="11" customWidth="1"/>
    <col min="15366" max="15366" width="15.1796875" style="11" customWidth="1"/>
    <col min="15367" max="15367" width="15.453125" style="11" customWidth="1"/>
    <col min="15368" max="15612" width="9.1796875" style="11" customWidth="1"/>
    <col min="15613" max="15613" width="5.1796875" style="11" customWidth="1"/>
    <col min="15614" max="15614" width="17.1796875" style="11" customWidth="1"/>
    <col min="15615" max="15615" width="4.453125" style="11" customWidth="1"/>
    <col min="15616" max="15616" width="13.453125" style="11"/>
    <col min="15617" max="15617" width="20" style="11" customWidth="1"/>
    <col min="15618" max="15620" width="13.453125" style="11" customWidth="1"/>
    <col min="15621" max="15621" width="13.54296875" style="11" customWidth="1"/>
    <col min="15622" max="15622" width="15.1796875" style="11" customWidth="1"/>
    <col min="15623" max="15623" width="15.453125" style="11" customWidth="1"/>
    <col min="15624" max="15868" width="9.1796875" style="11" customWidth="1"/>
    <col min="15869" max="15869" width="5.1796875" style="11" customWidth="1"/>
    <col min="15870" max="15870" width="17.1796875" style="11" customWidth="1"/>
    <col min="15871" max="15871" width="4.453125" style="11" customWidth="1"/>
    <col min="15872" max="15872" width="13.453125" style="11"/>
    <col min="15873" max="15873" width="20" style="11" customWidth="1"/>
    <col min="15874" max="15876" width="13.453125" style="11" customWidth="1"/>
    <col min="15877" max="15877" width="13.54296875" style="11" customWidth="1"/>
    <col min="15878" max="15878" width="15.1796875" style="11" customWidth="1"/>
    <col min="15879" max="15879" width="15.453125" style="11" customWidth="1"/>
    <col min="15880" max="16124" width="9.1796875" style="11" customWidth="1"/>
    <col min="16125" max="16125" width="5.1796875" style="11" customWidth="1"/>
    <col min="16126" max="16126" width="17.1796875" style="11" customWidth="1"/>
    <col min="16127" max="16127" width="4.453125" style="11" customWidth="1"/>
    <col min="16128" max="16128" width="13.453125" style="11"/>
    <col min="16129" max="16129" width="20" style="11" customWidth="1"/>
    <col min="16130" max="16132" width="13.453125" style="11" customWidth="1"/>
    <col min="16133" max="16133" width="13.54296875" style="11" customWidth="1"/>
    <col min="16134" max="16134" width="15.1796875" style="11" customWidth="1"/>
    <col min="16135" max="16135" width="15.453125" style="11" customWidth="1"/>
    <col min="16136" max="16380" width="9.1796875" style="11" customWidth="1"/>
    <col min="16381" max="16381" width="5.1796875" style="11" customWidth="1"/>
    <col min="16382" max="16382" width="17.1796875" style="11" customWidth="1"/>
    <col min="16383" max="16383" width="4.453125" style="11" customWidth="1"/>
    <col min="16384" max="16384" width="13.453125" style="11"/>
  </cols>
  <sheetData>
    <row r="1" spans="1:10" ht="15.5" x14ac:dyDescent="0.35">
      <c r="A1" s="1" t="s">
        <v>12</v>
      </c>
    </row>
    <row r="2" spans="1:10" ht="15.5" x14ac:dyDescent="0.35">
      <c r="A2" s="13" t="s">
        <v>81</v>
      </c>
    </row>
    <row r="4" spans="1:10" ht="15.5" x14ac:dyDescent="0.35">
      <c r="A4" s="3" t="s">
        <v>23</v>
      </c>
      <c r="B4" s="3" t="s">
        <v>26</v>
      </c>
    </row>
    <row r="5" spans="1:10" ht="15.5" x14ac:dyDescent="0.35">
      <c r="A5" s="3" t="s">
        <v>25</v>
      </c>
      <c r="B5" s="47" t="s">
        <v>56</v>
      </c>
    </row>
    <row r="6" spans="1:10" s="17" customFormat="1" ht="29" x14ac:dyDescent="0.3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26" t="s">
        <v>20</v>
      </c>
      <c r="H6" s="103" t="s">
        <v>107</v>
      </c>
      <c r="I6" s="164" t="s">
        <v>102</v>
      </c>
      <c r="J6" s="164"/>
    </row>
    <row r="7" spans="1:10" ht="14.5" x14ac:dyDescent="0.35">
      <c r="A7" s="55" t="s">
        <v>110</v>
      </c>
      <c r="B7" s="19">
        <f>B14+B21+B28+B35+B42</f>
        <v>5215423</v>
      </c>
      <c r="C7" s="140">
        <f t="shared" ref="C7:F7" si="0">C14+C21+C28+C35+C42</f>
        <v>6395147</v>
      </c>
      <c r="D7" s="140">
        <f t="shared" si="0"/>
        <v>20688282</v>
      </c>
      <c r="E7" s="140">
        <f t="shared" si="0"/>
        <v>-11439504</v>
      </c>
      <c r="F7" s="140">
        <f t="shared" si="0"/>
        <v>0</v>
      </c>
      <c r="G7" s="140">
        <f>SUM(B7:F7)</f>
        <v>20859348</v>
      </c>
      <c r="H7" s="104">
        <v>14759791</v>
      </c>
      <c r="I7" s="108">
        <f>(G7-H7)/G7</f>
        <v>0.29241359797055977</v>
      </c>
      <c r="J7" s="109">
        <f>G7-H7</f>
        <v>6099557</v>
      </c>
    </row>
    <row r="8" spans="1:10" ht="14.5" x14ac:dyDescent="0.35">
      <c r="A8" s="55" t="s">
        <v>111</v>
      </c>
      <c r="B8" s="140">
        <f t="shared" ref="B8:F8" si="1">B15+B22+B29+B36+B43</f>
        <v>0</v>
      </c>
      <c r="C8" s="140">
        <f t="shared" si="1"/>
        <v>0</v>
      </c>
      <c r="D8" s="140">
        <f t="shared" si="1"/>
        <v>0</v>
      </c>
      <c r="E8" s="140">
        <f t="shared" si="1"/>
        <v>0</v>
      </c>
      <c r="F8" s="140">
        <f t="shared" si="1"/>
        <v>0</v>
      </c>
      <c r="G8" s="19">
        <f>SUM(B8:F8)</f>
        <v>0</v>
      </c>
    </row>
    <row r="9" spans="1:10" ht="14.5" x14ac:dyDescent="0.35">
      <c r="A9" s="55" t="s">
        <v>112</v>
      </c>
      <c r="B9" s="140">
        <f t="shared" ref="B9:F9" si="2">B16+B23+B30+B37+B44</f>
        <v>0</v>
      </c>
      <c r="C9" s="140">
        <f t="shared" si="2"/>
        <v>0</v>
      </c>
      <c r="D9" s="140">
        <f t="shared" si="2"/>
        <v>0</v>
      </c>
      <c r="E9" s="140">
        <f t="shared" si="2"/>
        <v>0</v>
      </c>
      <c r="F9" s="140">
        <f t="shared" si="2"/>
        <v>0</v>
      </c>
      <c r="G9" s="19">
        <f>SUM(B9:F9)</f>
        <v>0</v>
      </c>
      <c r="J9" s="31"/>
    </row>
    <row r="10" spans="1:10" ht="29" x14ac:dyDescent="0.35">
      <c r="A10" s="98" t="s">
        <v>114</v>
      </c>
      <c r="B10" s="19">
        <f>SUM(B9-B8)</f>
        <v>0</v>
      </c>
      <c r="C10" s="19">
        <f>SUM(C9-C8)</f>
        <v>0</v>
      </c>
      <c r="D10" s="19">
        <f>SUM(D9-D8)</f>
        <v>0</v>
      </c>
      <c r="E10" s="19">
        <f>SUM(E9-E8)</f>
        <v>0</v>
      </c>
      <c r="F10" s="19">
        <f>SUM(F9-F8)</f>
        <v>0</v>
      </c>
      <c r="G10" s="19">
        <f>G17+G24+G31+G38+G45</f>
        <v>0</v>
      </c>
    </row>
    <row r="11" spans="1:10" ht="14.5" x14ac:dyDescent="0.35">
      <c r="A11" s="142"/>
      <c r="B11" s="22"/>
      <c r="C11" s="22"/>
      <c r="D11" s="57"/>
      <c r="E11" s="22"/>
      <c r="F11" s="22"/>
      <c r="G11" s="23"/>
    </row>
    <row r="12" spans="1:10" ht="14.5" x14ac:dyDescent="0.35">
      <c r="A12" s="142"/>
      <c r="B12" s="24"/>
      <c r="C12" s="24"/>
      <c r="D12" s="24"/>
      <c r="E12" s="24"/>
      <c r="F12" s="24"/>
      <c r="G12" s="25"/>
    </row>
    <row r="13" spans="1:10" ht="43.5" x14ac:dyDescent="0.3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26" t="s">
        <v>20</v>
      </c>
    </row>
    <row r="14" spans="1:10" ht="14.5" x14ac:dyDescent="0.35">
      <c r="A14" s="139" t="s">
        <v>110</v>
      </c>
      <c r="B14" s="19">
        <f>0-B21</f>
        <v>0</v>
      </c>
      <c r="C14" s="140">
        <f>572639-C21</f>
        <v>572639</v>
      </c>
      <c r="D14" s="140">
        <f>0-D21</f>
        <v>0</v>
      </c>
      <c r="E14" s="19">
        <f>-75413-E21</f>
        <v>-75413</v>
      </c>
      <c r="F14" s="140">
        <f>0-F21</f>
        <v>0</v>
      </c>
      <c r="G14" s="19">
        <f>SUM(B14:F14)</f>
        <v>497226</v>
      </c>
    </row>
    <row r="15" spans="1:10" ht="14.5" x14ac:dyDescent="0.35">
      <c r="A15" s="139" t="s">
        <v>111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f>SUM(B15:F15)</f>
        <v>0</v>
      </c>
    </row>
    <row r="16" spans="1:10" ht="14.5" x14ac:dyDescent="0.35">
      <c r="A16" s="139" t="s">
        <v>112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f>SUM(B16:F16)</f>
        <v>0</v>
      </c>
    </row>
    <row r="17" spans="1:11" ht="29" x14ac:dyDescent="0.35">
      <c r="A17" s="98" t="s">
        <v>114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11" ht="14.5" x14ac:dyDescent="0.35">
      <c r="A18" s="148"/>
      <c r="B18" s="24"/>
      <c r="C18" s="24"/>
      <c r="D18" s="24"/>
      <c r="E18" s="24"/>
      <c r="F18" s="24"/>
      <c r="G18" s="25"/>
    </row>
    <row r="19" spans="1:11" ht="14.5" x14ac:dyDescent="0.35">
      <c r="A19" s="148"/>
      <c r="B19" s="26"/>
      <c r="C19" s="26"/>
      <c r="D19" s="26"/>
      <c r="E19" s="26"/>
      <c r="F19" s="26"/>
      <c r="G19" s="27"/>
    </row>
    <row r="20" spans="1:11" ht="29" x14ac:dyDescent="0.3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26" t="s">
        <v>20</v>
      </c>
    </row>
    <row r="21" spans="1:11" ht="14.5" x14ac:dyDescent="0.35">
      <c r="A21" s="139" t="s">
        <v>110</v>
      </c>
      <c r="B21" s="19">
        <v>0</v>
      </c>
      <c r="C21" s="19">
        <v>0</v>
      </c>
      <c r="D21" s="19">
        <v>0</v>
      </c>
      <c r="E21" s="19">
        <v>0</v>
      </c>
      <c r="F21" s="19"/>
      <c r="G21" s="19">
        <f>SUM(B21:F21)</f>
        <v>0</v>
      </c>
    </row>
    <row r="22" spans="1:11" ht="14.5" x14ac:dyDescent="0.35">
      <c r="A22" s="139" t="s">
        <v>111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f>SUM(B22:F22)</f>
        <v>0</v>
      </c>
    </row>
    <row r="23" spans="1:11" ht="14.5" x14ac:dyDescent="0.35">
      <c r="A23" s="139" t="s">
        <v>112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f>SUM(B23:F23)</f>
        <v>0</v>
      </c>
    </row>
    <row r="24" spans="1:11" ht="29" x14ac:dyDescent="0.35">
      <c r="A24" s="98" t="s">
        <v>114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11" ht="14.5" x14ac:dyDescent="0.35">
      <c r="A25" s="142"/>
      <c r="B25" s="26"/>
      <c r="C25" s="26"/>
      <c r="D25" s="26"/>
      <c r="E25" s="26"/>
      <c r="F25" s="26"/>
      <c r="G25" s="27"/>
    </row>
    <row r="26" spans="1:11" ht="14.5" x14ac:dyDescent="0.35">
      <c r="A26" s="142"/>
      <c r="B26" s="59"/>
      <c r="C26" s="59"/>
      <c r="D26" s="59"/>
      <c r="E26" s="59"/>
      <c r="F26" s="59"/>
      <c r="G26" s="27"/>
    </row>
    <row r="27" spans="1:11" ht="29" x14ac:dyDescent="0.3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26" t="s">
        <v>20</v>
      </c>
      <c r="I27" s="106"/>
      <c r="J27" s="49"/>
      <c r="K27" s="49"/>
    </row>
    <row r="28" spans="1:11" ht="14.5" x14ac:dyDescent="0.35">
      <c r="A28" s="139" t="s">
        <v>110</v>
      </c>
      <c r="B28" s="19">
        <v>5215423</v>
      </c>
      <c r="C28" s="149">
        <v>5785588</v>
      </c>
      <c r="D28" s="19">
        <v>19328891</v>
      </c>
      <c r="E28" s="19">
        <v>-11364091</v>
      </c>
      <c r="F28" s="19">
        <v>0</v>
      </c>
      <c r="G28" s="19">
        <f>SUM(B28:F28)</f>
        <v>18965811</v>
      </c>
      <c r="I28" s="106"/>
      <c r="J28" s="156"/>
      <c r="K28" s="49"/>
    </row>
    <row r="29" spans="1:11" ht="14.5" x14ac:dyDescent="0.35">
      <c r="A29" s="139" t="s">
        <v>111</v>
      </c>
      <c r="B29" s="19">
        <v>0</v>
      </c>
      <c r="C29" s="149">
        <v>0</v>
      </c>
      <c r="D29" s="19">
        <v>0</v>
      </c>
      <c r="E29" s="19">
        <v>0</v>
      </c>
      <c r="F29" s="19">
        <v>0</v>
      </c>
      <c r="G29" s="19">
        <f>SUM(B29:F29)</f>
        <v>0</v>
      </c>
      <c r="I29" s="106"/>
      <c r="J29" s="49"/>
      <c r="K29" s="49"/>
    </row>
    <row r="30" spans="1:11" ht="14.5" x14ac:dyDescent="0.35">
      <c r="A30" s="139" t="s">
        <v>112</v>
      </c>
      <c r="B30" s="19">
        <v>0</v>
      </c>
      <c r="C30" s="149">
        <v>0</v>
      </c>
      <c r="D30" s="19">
        <v>0</v>
      </c>
      <c r="E30" s="19">
        <v>0</v>
      </c>
      <c r="F30" s="19">
        <v>0</v>
      </c>
      <c r="G30" s="19">
        <f>SUM(B30:F30)</f>
        <v>0</v>
      </c>
    </row>
    <row r="31" spans="1:11" ht="29" x14ac:dyDescent="0.35">
      <c r="A31" s="98" t="s">
        <v>114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11" ht="14.5" x14ac:dyDescent="0.35">
      <c r="A32" s="142"/>
      <c r="B32" s="22"/>
      <c r="C32" s="22"/>
      <c r="D32" s="22"/>
      <c r="E32" s="22"/>
      <c r="F32" s="22"/>
      <c r="G32" s="25"/>
    </row>
    <row r="33" spans="1:7" ht="14.5" x14ac:dyDescent="0.35">
      <c r="A33" s="142"/>
      <c r="B33" s="22"/>
      <c r="C33" s="22"/>
      <c r="D33" s="22"/>
      <c r="E33" s="22"/>
      <c r="F33" s="22"/>
      <c r="G33" s="25"/>
    </row>
    <row r="34" spans="1:7" ht="29" x14ac:dyDescent="0.3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26" t="s">
        <v>20</v>
      </c>
    </row>
    <row r="35" spans="1:7" ht="14.5" x14ac:dyDescent="0.35">
      <c r="A35" s="139" t="s">
        <v>110</v>
      </c>
      <c r="B35" s="19">
        <v>0</v>
      </c>
      <c r="C35" s="19">
        <v>0</v>
      </c>
      <c r="D35" s="19">
        <v>1359391</v>
      </c>
      <c r="E35" s="19">
        <v>0</v>
      </c>
      <c r="F35" s="19">
        <v>0</v>
      </c>
      <c r="G35" s="19">
        <f>SUM(B35:F35)</f>
        <v>1359391</v>
      </c>
    </row>
    <row r="36" spans="1:7" ht="14.5" x14ac:dyDescent="0.35">
      <c r="A36" s="139" t="s">
        <v>111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f>SUM(B36:F36)</f>
        <v>0</v>
      </c>
    </row>
    <row r="37" spans="1:7" ht="14.5" x14ac:dyDescent="0.35">
      <c r="A37" s="139" t="s">
        <v>112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f>SUM(B37:F37)</f>
        <v>0</v>
      </c>
    </row>
    <row r="38" spans="1:7" ht="29" x14ac:dyDescent="0.35">
      <c r="A38" s="98" t="s">
        <v>114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7" ht="14.5" x14ac:dyDescent="0.35">
      <c r="A39" s="136"/>
      <c r="B39" s="22"/>
      <c r="C39" s="22"/>
      <c r="D39" s="22"/>
      <c r="E39" s="22"/>
      <c r="F39" s="22"/>
      <c r="G39" s="23"/>
    </row>
    <row r="40" spans="1:7" ht="14.5" x14ac:dyDescent="0.35">
      <c r="A40" s="136"/>
      <c r="B40" s="22"/>
      <c r="C40" s="22"/>
      <c r="D40" s="22"/>
      <c r="E40" s="22"/>
      <c r="F40" s="22"/>
      <c r="G40" s="23"/>
    </row>
    <row r="41" spans="1:7" ht="29" x14ac:dyDescent="0.3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26" t="s">
        <v>20</v>
      </c>
    </row>
    <row r="42" spans="1:7" ht="14.5" x14ac:dyDescent="0.35">
      <c r="A42" s="139" t="s">
        <v>110</v>
      </c>
      <c r="B42" s="19">
        <v>0</v>
      </c>
      <c r="C42" s="19">
        <v>36920</v>
      </c>
      <c r="D42" s="19">
        <v>0</v>
      </c>
      <c r="E42" s="19">
        <v>0</v>
      </c>
      <c r="F42" s="19">
        <v>0</v>
      </c>
      <c r="G42" s="19">
        <f>SUM(B42:F42)</f>
        <v>36920</v>
      </c>
    </row>
    <row r="43" spans="1:7" ht="14.5" x14ac:dyDescent="0.35">
      <c r="A43" s="139" t="s">
        <v>111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f>SUM(B43:F43)</f>
        <v>0</v>
      </c>
    </row>
    <row r="44" spans="1:7" ht="14.5" x14ac:dyDescent="0.35">
      <c r="A44" s="139" t="s">
        <v>112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f>SUM(B44:F44)</f>
        <v>0</v>
      </c>
    </row>
    <row r="45" spans="1:7" ht="29" x14ac:dyDescent="0.35">
      <c r="A45" s="98" t="s">
        <v>114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7" ht="14.5" x14ac:dyDescent="0.3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7" right="0.7" top="0.75" bottom="0.75" header="0.3" footer="0.3"/>
  <pageSetup scale="60" orientation="landscape" cellComments="atEn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B11" sqref="B11"/>
    </sheetView>
  </sheetViews>
  <sheetFormatPr defaultRowHeight="14.5" x14ac:dyDescent="0.35"/>
  <cols>
    <col min="1" max="1" width="27.1796875" style="2" customWidth="1"/>
    <col min="2" max="2" width="24.54296875" style="2" bestFit="1" customWidth="1"/>
    <col min="3" max="3" width="24.54296875" style="2" customWidth="1"/>
    <col min="4" max="7" width="15.54296875" style="2" customWidth="1"/>
    <col min="8" max="8" width="13.453125" style="2" bestFit="1" customWidth="1"/>
    <col min="9" max="233" width="9.1796875" style="2"/>
    <col min="234" max="234" width="27.1796875" style="2" customWidth="1"/>
    <col min="235" max="235" width="24.54296875" style="2" bestFit="1" customWidth="1"/>
    <col min="236" max="246" width="15.54296875" style="2" customWidth="1"/>
    <col min="247" max="247" width="21.54296875" style="2" customWidth="1"/>
    <col min="248" max="489" width="9.1796875" style="2"/>
    <col min="490" max="490" width="27.1796875" style="2" customWidth="1"/>
    <col min="491" max="491" width="24.54296875" style="2" bestFit="1" customWidth="1"/>
    <col min="492" max="502" width="15.54296875" style="2" customWidth="1"/>
    <col min="503" max="503" width="21.54296875" style="2" customWidth="1"/>
    <col min="504" max="745" width="9.1796875" style="2"/>
    <col min="746" max="746" width="27.1796875" style="2" customWidth="1"/>
    <col min="747" max="747" width="24.54296875" style="2" bestFit="1" customWidth="1"/>
    <col min="748" max="758" width="15.54296875" style="2" customWidth="1"/>
    <col min="759" max="759" width="21.54296875" style="2" customWidth="1"/>
    <col min="760" max="1001" width="9.1796875" style="2"/>
    <col min="1002" max="1002" width="27.1796875" style="2" customWidth="1"/>
    <col min="1003" max="1003" width="24.54296875" style="2" bestFit="1" customWidth="1"/>
    <col min="1004" max="1014" width="15.54296875" style="2" customWidth="1"/>
    <col min="1015" max="1015" width="21.54296875" style="2" customWidth="1"/>
    <col min="1016" max="1257" width="9.1796875" style="2"/>
    <col min="1258" max="1258" width="27.1796875" style="2" customWidth="1"/>
    <col min="1259" max="1259" width="24.54296875" style="2" bestFit="1" customWidth="1"/>
    <col min="1260" max="1270" width="15.54296875" style="2" customWidth="1"/>
    <col min="1271" max="1271" width="21.54296875" style="2" customWidth="1"/>
    <col min="1272" max="1513" width="9.1796875" style="2"/>
    <col min="1514" max="1514" width="27.1796875" style="2" customWidth="1"/>
    <col min="1515" max="1515" width="24.54296875" style="2" bestFit="1" customWidth="1"/>
    <col min="1516" max="1526" width="15.54296875" style="2" customWidth="1"/>
    <col min="1527" max="1527" width="21.54296875" style="2" customWidth="1"/>
    <col min="1528" max="1769" width="9.1796875" style="2"/>
    <col min="1770" max="1770" width="27.1796875" style="2" customWidth="1"/>
    <col min="1771" max="1771" width="24.54296875" style="2" bestFit="1" customWidth="1"/>
    <col min="1772" max="1782" width="15.54296875" style="2" customWidth="1"/>
    <col min="1783" max="1783" width="21.54296875" style="2" customWidth="1"/>
    <col min="1784" max="2025" width="9.1796875" style="2"/>
    <col min="2026" max="2026" width="27.1796875" style="2" customWidth="1"/>
    <col min="2027" max="2027" width="24.54296875" style="2" bestFit="1" customWidth="1"/>
    <col min="2028" max="2038" width="15.54296875" style="2" customWidth="1"/>
    <col min="2039" max="2039" width="21.54296875" style="2" customWidth="1"/>
    <col min="2040" max="2281" width="9.1796875" style="2"/>
    <col min="2282" max="2282" width="27.1796875" style="2" customWidth="1"/>
    <col min="2283" max="2283" width="24.54296875" style="2" bestFit="1" customWidth="1"/>
    <col min="2284" max="2294" width="15.54296875" style="2" customWidth="1"/>
    <col min="2295" max="2295" width="21.54296875" style="2" customWidth="1"/>
    <col min="2296" max="2537" width="9.1796875" style="2"/>
    <col min="2538" max="2538" width="27.1796875" style="2" customWidth="1"/>
    <col min="2539" max="2539" width="24.54296875" style="2" bestFit="1" customWidth="1"/>
    <col min="2540" max="2550" width="15.54296875" style="2" customWidth="1"/>
    <col min="2551" max="2551" width="21.54296875" style="2" customWidth="1"/>
    <col min="2552" max="2793" width="9.1796875" style="2"/>
    <col min="2794" max="2794" width="27.1796875" style="2" customWidth="1"/>
    <col min="2795" max="2795" width="24.54296875" style="2" bestFit="1" customWidth="1"/>
    <col min="2796" max="2806" width="15.54296875" style="2" customWidth="1"/>
    <col min="2807" max="2807" width="21.54296875" style="2" customWidth="1"/>
    <col min="2808" max="3049" width="9.1796875" style="2"/>
    <col min="3050" max="3050" width="27.1796875" style="2" customWidth="1"/>
    <col min="3051" max="3051" width="24.54296875" style="2" bestFit="1" customWidth="1"/>
    <col min="3052" max="3062" width="15.54296875" style="2" customWidth="1"/>
    <col min="3063" max="3063" width="21.54296875" style="2" customWidth="1"/>
    <col min="3064" max="3305" width="9.1796875" style="2"/>
    <col min="3306" max="3306" width="27.1796875" style="2" customWidth="1"/>
    <col min="3307" max="3307" width="24.54296875" style="2" bestFit="1" customWidth="1"/>
    <col min="3308" max="3318" width="15.54296875" style="2" customWidth="1"/>
    <col min="3319" max="3319" width="21.54296875" style="2" customWidth="1"/>
    <col min="3320" max="3561" width="9.1796875" style="2"/>
    <col min="3562" max="3562" width="27.1796875" style="2" customWidth="1"/>
    <col min="3563" max="3563" width="24.54296875" style="2" bestFit="1" customWidth="1"/>
    <col min="3564" max="3574" width="15.54296875" style="2" customWidth="1"/>
    <col min="3575" max="3575" width="21.54296875" style="2" customWidth="1"/>
    <col min="3576" max="3817" width="9.1796875" style="2"/>
    <col min="3818" max="3818" width="27.1796875" style="2" customWidth="1"/>
    <col min="3819" max="3819" width="24.54296875" style="2" bestFit="1" customWidth="1"/>
    <col min="3820" max="3830" width="15.54296875" style="2" customWidth="1"/>
    <col min="3831" max="3831" width="21.54296875" style="2" customWidth="1"/>
    <col min="3832" max="4073" width="9.1796875" style="2"/>
    <col min="4074" max="4074" width="27.1796875" style="2" customWidth="1"/>
    <col min="4075" max="4075" width="24.54296875" style="2" bestFit="1" customWidth="1"/>
    <col min="4076" max="4086" width="15.54296875" style="2" customWidth="1"/>
    <col min="4087" max="4087" width="21.54296875" style="2" customWidth="1"/>
    <col min="4088" max="4329" width="9.1796875" style="2"/>
    <col min="4330" max="4330" width="27.1796875" style="2" customWidth="1"/>
    <col min="4331" max="4331" width="24.54296875" style="2" bestFit="1" customWidth="1"/>
    <col min="4332" max="4342" width="15.54296875" style="2" customWidth="1"/>
    <col min="4343" max="4343" width="21.54296875" style="2" customWidth="1"/>
    <col min="4344" max="4585" width="9.1796875" style="2"/>
    <col min="4586" max="4586" width="27.1796875" style="2" customWidth="1"/>
    <col min="4587" max="4587" width="24.54296875" style="2" bestFit="1" customWidth="1"/>
    <col min="4588" max="4598" width="15.54296875" style="2" customWidth="1"/>
    <col min="4599" max="4599" width="21.54296875" style="2" customWidth="1"/>
    <col min="4600" max="4841" width="9.1796875" style="2"/>
    <col min="4842" max="4842" width="27.1796875" style="2" customWidth="1"/>
    <col min="4843" max="4843" width="24.54296875" style="2" bestFit="1" customWidth="1"/>
    <col min="4844" max="4854" width="15.54296875" style="2" customWidth="1"/>
    <col min="4855" max="4855" width="21.54296875" style="2" customWidth="1"/>
    <col min="4856" max="5097" width="9.1796875" style="2"/>
    <col min="5098" max="5098" width="27.1796875" style="2" customWidth="1"/>
    <col min="5099" max="5099" width="24.54296875" style="2" bestFit="1" customWidth="1"/>
    <col min="5100" max="5110" width="15.54296875" style="2" customWidth="1"/>
    <col min="5111" max="5111" width="21.54296875" style="2" customWidth="1"/>
    <col min="5112" max="5353" width="9.1796875" style="2"/>
    <col min="5354" max="5354" width="27.1796875" style="2" customWidth="1"/>
    <col min="5355" max="5355" width="24.54296875" style="2" bestFit="1" customWidth="1"/>
    <col min="5356" max="5366" width="15.54296875" style="2" customWidth="1"/>
    <col min="5367" max="5367" width="21.54296875" style="2" customWidth="1"/>
    <col min="5368" max="5609" width="9.1796875" style="2"/>
    <col min="5610" max="5610" width="27.1796875" style="2" customWidth="1"/>
    <col min="5611" max="5611" width="24.54296875" style="2" bestFit="1" customWidth="1"/>
    <col min="5612" max="5622" width="15.54296875" style="2" customWidth="1"/>
    <col min="5623" max="5623" width="21.54296875" style="2" customWidth="1"/>
    <col min="5624" max="5865" width="9.1796875" style="2"/>
    <col min="5866" max="5866" width="27.1796875" style="2" customWidth="1"/>
    <col min="5867" max="5867" width="24.54296875" style="2" bestFit="1" customWidth="1"/>
    <col min="5868" max="5878" width="15.54296875" style="2" customWidth="1"/>
    <col min="5879" max="5879" width="21.54296875" style="2" customWidth="1"/>
    <col min="5880" max="6121" width="9.1796875" style="2"/>
    <col min="6122" max="6122" width="27.1796875" style="2" customWidth="1"/>
    <col min="6123" max="6123" width="24.54296875" style="2" bestFit="1" customWidth="1"/>
    <col min="6124" max="6134" width="15.54296875" style="2" customWidth="1"/>
    <col min="6135" max="6135" width="21.54296875" style="2" customWidth="1"/>
    <col min="6136" max="6377" width="9.1796875" style="2"/>
    <col min="6378" max="6378" width="27.1796875" style="2" customWidth="1"/>
    <col min="6379" max="6379" width="24.54296875" style="2" bestFit="1" customWidth="1"/>
    <col min="6380" max="6390" width="15.54296875" style="2" customWidth="1"/>
    <col min="6391" max="6391" width="21.54296875" style="2" customWidth="1"/>
    <col min="6392" max="6633" width="9.1796875" style="2"/>
    <col min="6634" max="6634" width="27.1796875" style="2" customWidth="1"/>
    <col min="6635" max="6635" width="24.54296875" style="2" bestFit="1" customWidth="1"/>
    <col min="6636" max="6646" width="15.54296875" style="2" customWidth="1"/>
    <col min="6647" max="6647" width="21.54296875" style="2" customWidth="1"/>
    <col min="6648" max="6889" width="9.1796875" style="2"/>
    <col min="6890" max="6890" width="27.1796875" style="2" customWidth="1"/>
    <col min="6891" max="6891" width="24.54296875" style="2" bestFit="1" customWidth="1"/>
    <col min="6892" max="6902" width="15.54296875" style="2" customWidth="1"/>
    <col min="6903" max="6903" width="21.54296875" style="2" customWidth="1"/>
    <col min="6904" max="7145" width="9.1796875" style="2"/>
    <col min="7146" max="7146" width="27.1796875" style="2" customWidth="1"/>
    <col min="7147" max="7147" width="24.54296875" style="2" bestFit="1" customWidth="1"/>
    <col min="7148" max="7158" width="15.54296875" style="2" customWidth="1"/>
    <col min="7159" max="7159" width="21.54296875" style="2" customWidth="1"/>
    <col min="7160" max="7401" width="9.1796875" style="2"/>
    <col min="7402" max="7402" width="27.1796875" style="2" customWidth="1"/>
    <col min="7403" max="7403" width="24.54296875" style="2" bestFit="1" customWidth="1"/>
    <col min="7404" max="7414" width="15.54296875" style="2" customWidth="1"/>
    <col min="7415" max="7415" width="21.54296875" style="2" customWidth="1"/>
    <col min="7416" max="7657" width="9.1796875" style="2"/>
    <col min="7658" max="7658" width="27.1796875" style="2" customWidth="1"/>
    <col min="7659" max="7659" width="24.54296875" style="2" bestFit="1" customWidth="1"/>
    <col min="7660" max="7670" width="15.54296875" style="2" customWidth="1"/>
    <col min="7671" max="7671" width="21.54296875" style="2" customWidth="1"/>
    <col min="7672" max="7913" width="9.1796875" style="2"/>
    <col min="7914" max="7914" width="27.1796875" style="2" customWidth="1"/>
    <col min="7915" max="7915" width="24.54296875" style="2" bestFit="1" customWidth="1"/>
    <col min="7916" max="7926" width="15.54296875" style="2" customWidth="1"/>
    <col min="7927" max="7927" width="21.54296875" style="2" customWidth="1"/>
    <col min="7928" max="8169" width="9.1796875" style="2"/>
    <col min="8170" max="8170" width="27.1796875" style="2" customWidth="1"/>
    <col min="8171" max="8171" width="24.54296875" style="2" bestFit="1" customWidth="1"/>
    <col min="8172" max="8182" width="15.54296875" style="2" customWidth="1"/>
    <col min="8183" max="8183" width="21.54296875" style="2" customWidth="1"/>
    <col min="8184" max="8425" width="9.1796875" style="2"/>
    <col min="8426" max="8426" width="27.1796875" style="2" customWidth="1"/>
    <col min="8427" max="8427" width="24.54296875" style="2" bestFit="1" customWidth="1"/>
    <col min="8428" max="8438" width="15.54296875" style="2" customWidth="1"/>
    <col min="8439" max="8439" width="21.54296875" style="2" customWidth="1"/>
    <col min="8440" max="8681" width="9.1796875" style="2"/>
    <col min="8682" max="8682" width="27.1796875" style="2" customWidth="1"/>
    <col min="8683" max="8683" width="24.54296875" style="2" bestFit="1" customWidth="1"/>
    <col min="8684" max="8694" width="15.54296875" style="2" customWidth="1"/>
    <col min="8695" max="8695" width="21.54296875" style="2" customWidth="1"/>
    <col min="8696" max="8937" width="9.1796875" style="2"/>
    <col min="8938" max="8938" width="27.1796875" style="2" customWidth="1"/>
    <col min="8939" max="8939" width="24.54296875" style="2" bestFit="1" customWidth="1"/>
    <col min="8940" max="8950" width="15.54296875" style="2" customWidth="1"/>
    <col min="8951" max="8951" width="21.54296875" style="2" customWidth="1"/>
    <col min="8952" max="9193" width="9.1796875" style="2"/>
    <col min="9194" max="9194" width="27.1796875" style="2" customWidth="1"/>
    <col min="9195" max="9195" width="24.54296875" style="2" bestFit="1" customWidth="1"/>
    <col min="9196" max="9206" width="15.54296875" style="2" customWidth="1"/>
    <col min="9207" max="9207" width="21.54296875" style="2" customWidth="1"/>
    <col min="9208" max="9449" width="9.1796875" style="2"/>
    <col min="9450" max="9450" width="27.1796875" style="2" customWidth="1"/>
    <col min="9451" max="9451" width="24.54296875" style="2" bestFit="1" customWidth="1"/>
    <col min="9452" max="9462" width="15.54296875" style="2" customWidth="1"/>
    <col min="9463" max="9463" width="21.54296875" style="2" customWidth="1"/>
    <col min="9464" max="9705" width="9.1796875" style="2"/>
    <col min="9706" max="9706" width="27.1796875" style="2" customWidth="1"/>
    <col min="9707" max="9707" width="24.54296875" style="2" bestFit="1" customWidth="1"/>
    <col min="9708" max="9718" width="15.54296875" style="2" customWidth="1"/>
    <col min="9719" max="9719" width="21.54296875" style="2" customWidth="1"/>
    <col min="9720" max="9961" width="9.1796875" style="2"/>
    <col min="9962" max="9962" width="27.1796875" style="2" customWidth="1"/>
    <col min="9963" max="9963" width="24.54296875" style="2" bestFit="1" customWidth="1"/>
    <col min="9964" max="9974" width="15.54296875" style="2" customWidth="1"/>
    <col min="9975" max="9975" width="21.54296875" style="2" customWidth="1"/>
    <col min="9976" max="10217" width="9.1796875" style="2"/>
    <col min="10218" max="10218" width="27.1796875" style="2" customWidth="1"/>
    <col min="10219" max="10219" width="24.54296875" style="2" bestFit="1" customWidth="1"/>
    <col min="10220" max="10230" width="15.54296875" style="2" customWidth="1"/>
    <col min="10231" max="10231" width="21.54296875" style="2" customWidth="1"/>
    <col min="10232" max="10473" width="9.1796875" style="2"/>
    <col min="10474" max="10474" width="27.1796875" style="2" customWidth="1"/>
    <col min="10475" max="10475" width="24.54296875" style="2" bestFit="1" customWidth="1"/>
    <col min="10476" max="10486" width="15.54296875" style="2" customWidth="1"/>
    <col min="10487" max="10487" width="21.54296875" style="2" customWidth="1"/>
    <col min="10488" max="10729" width="9.1796875" style="2"/>
    <col min="10730" max="10730" width="27.1796875" style="2" customWidth="1"/>
    <col min="10731" max="10731" width="24.54296875" style="2" bestFit="1" customWidth="1"/>
    <col min="10732" max="10742" width="15.54296875" style="2" customWidth="1"/>
    <col min="10743" max="10743" width="21.54296875" style="2" customWidth="1"/>
    <col min="10744" max="10985" width="9.1796875" style="2"/>
    <col min="10986" max="10986" width="27.1796875" style="2" customWidth="1"/>
    <col min="10987" max="10987" width="24.54296875" style="2" bestFit="1" customWidth="1"/>
    <col min="10988" max="10998" width="15.54296875" style="2" customWidth="1"/>
    <col min="10999" max="10999" width="21.54296875" style="2" customWidth="1"/>
    <col min="11000" max="11241" width="9.1796875" style="2"/>
    <col min="11242" max="11242" width="27.1796875" style="2" customWidth="1"/>
    <col min="11243" max="11243" width="24.54296875" style="2" bestFit="1" customWidth="1"/>
    <col min="11244" max="11254" width="15.54296875" style="2" customWidth="1"/>
    <col min="11255" max="11255" width="21.54296875" style="2" customWidth="1"/>
    <col min="11256" max="11497" width="9.1796875" style="2"/>
    <col min="11498" max="11498" width="27.1796875" style="2" customWidth="1"/>
    <col min="11499" max="11499" width="24.54296875" style="2" bestFit="1" customWidth="1"/>
    <col min="11500" max="11510" width="15.54296875" style="2" customWidth="1"/>
    <col min="11511" max="11511" width="21.54296875" style="2" customWidth="1"/>
    <col min="11512" max="11753" width="9.1796875" style="2"/>
    <col min="11754" max="11754" width="27.1796875" style="2" customWidth="1"/>
    <col min="11755" max="11755" width="24.54296875" style="2" bestFit="1" customWidth="1"/>
    <col min="11756" max="11766" width="15.54296875" style="2" customWidth="1"/>
    <col min="11767" max="11767" width="21.54296875" style="2" customWidth="1"/>
    <col min="11768" max="12009" width="9.1796875" style="2"/>
    <col min="12010" max="12010" width="27.1796875" style="2" customWidth="1"/>
    <col min="12011" max="12011" width="24.54296875" style="2" bestFit="1" customWidth="1"/>
    <col min="12012" max="12022" width="15.54296875" style="2" customWidth="1"/>
    <col min="12023" max="12023" width="21.54296875" style="2" customWidth="1"/>
    <col min="12024" max="12265" width="9.1796875" style="2"/>
    <col min="12266" max="12266" width="27.1796875" style="2" customWidth="1"/>
    <col min="12267" max="12267" width="24.54296875" style="2" bestFit="1" customWidth="1"/>
    <col min="12268" max="12278" width="15.54296875" style="2" customWidth="1"/>
    <col min="12279" max="12279" width="21.54296875" style="2" customWidth="1"/>
    <col min="12280" max="12521" width="9.1796875" style="2"/>
    <col min="12522" max="12522" width="27.1796875" style="2" customWidth="1"/>
    <col min="12523" max="12523" width="24.54296875" style="2" bestFit="1" customWidth="1"/>
    <col min="12524" max="12534" width="15.54296875" style="2" customWidth="1"/>
    <col min="12535" max="12535" width="21.54296875" style="2" customWidth="1"/>
    <col min="12536" max="12777" width="9.1796875" style="2"/>
    <col min="12778" max="12778" width="27.1796875" style="2" customWidth="1"/>
    <col min="12779" max="12779" width="24.54296875" style="2" bestFit="1" customWidth="1"/>
    <col min="12780" max="12790" width="15.54296875" style="2" customWidth="1"/>
    <col min="12791" max="12791" width="21.54296875" style="2" customWidth="1"/>
    <col min="12792" max="13033" width="9.1796875" style="2"/>
    <col min="13034" max="13034" width="27.1796875" style="2" customWidth="1"/>
    <col min="13035" max="13035" width="24.54296875" style="2" bestFit="1" customWidth="1"/>
    <col min="13036" max="13046" width="15.54296875" style="2" customWidth="1"/>
    <col min="13047" max="13047" width="21.54296875" style="2" customWidth="1"/>
    <col min="13048" max="13289" width="9.1796875" style="2"/>
    <col min="13290" max="13290" width="27.1796875" style="2" customWidth="1"/>
    <col min="13291" max="13291" width="24.54296875" style="2" bestFit="1" customWidth="1"/>
    <col min="13292" max="13302" width="15.54296875" style="2" customWidth="1"/>
    <col min="13303" max="13303" width="21.54296875" style="2" customWidth="1"/>
    <col min="13304" max="13545" width="9.1796875" style="2"/>
    <col min="13546" max="13546" width="27.1796875" style="2" customWidth="1"/>
    <col min="13547" max="13547" width="24.54296875" style="2" bestFit="1" customWidth="1"/>
    <col min="13548" max="13558" width="15.54296875" style="2" customWidth="1"/>
    <col min="13559" max="13559" width="21.54296875" style="2" customWidth="1"/>
    <col min="13560" max="13801" width="9.1796875" style="2"/>
    <col min="13802" max="13802" width="27.1796875" style="2" customWidth="1"/>
    <col min="13803" max="13803" width="24.54296875" style="2" bestFit="1" customWidth="1"/>
    <col min="13804" max="13814" width="15.54296875" style="2" customWidth="1"/>
    <col min="13815" max="13815" width="21.54296875" style="2" customWidth="1"/>
    <col min="13816" max="14057" width="9.1796875" style="2"/>
    <col min="14058" max="14058" width="27.1796875" style="2" customWidth="1"/>
    <col min="14059" max="14059" width="24.54296875" style="2" bestFit="1" customWidth="1"/>
    <col min="14060" max="14070" width="15.54296875" style="2" customWidth="1"/>
    <col min="14071" max="14071" width="21.54296875" style="2" customWidth="1"/>
    <col min="14072" max="14313" width="9.1796875" style="2"/>
    <col min="14314" max="14314" width="27.1796875" style="2" customWidth="1"/>
    <col min="14315" max="14315" width="24.54296875" style="2" bestFit="1" customWidth="1"/>
    <col min="14316" max="14326" width="15.54296875" style="2" customWidth="1"/>
    <col min="14327" max="14327" width="21.54296875" style="2" customWidth="1"/>
    <col min="14328" max="14569" width="9.1796875" style="2"/>
    <col min="14570" max="14570" width="27.1796875" style="2" customWidth="1"/>
    <col min="14571" max="14571" width="24.54296875" style="2" bestFit="1" customWidth="1"/>
    <col min="14572" max="14582" width="15.54296875" style="2" customWidth="1"/>
    <col min="14583" max="14583" width="21.54296875" style="2" customWidth="1"/>
    <col min="14584" max="14825" width="9.1796875" style="2"/>
    <col min="14826" max="14826" width="27.1796875" style="2" customWidth="1"/>
    <col min="14827" max="14827" width="24.54296875" style="2" bestFit="1" customWidth="1"/>
    <col min="14828" max="14838" width="15.54296875" style="2" customWidth="1"/>
    <col min="14839" max="14839" width="21.54296875" style="2" customWidth="1"/>
    <col min="14840" max="15081" width="9.1796875" style="2"/>
    <col min="15082" max="15082" width="27.1796875" style="2" customWidth="1"/>
    <col min="15083" max="15083" width="24.54296875" style="2" bestFit="1" customWidth="1"/>
    <col min="15084" max="15094" width="15.54296875" style="2" customWidth="1"/>
    <col min="15095" max="15095" width="21.54296875" style="2" customWidth="1"/>
    <col min="15096" max="15337" width="9.1796875" style="2"/>
    <col min="15338" max="15338" width="27.1796875" style="2" customWidth="1"/>
    <col min="15339" max="15339" width="24.54296875" style="2" bestFit="1" customWidth="1"/>
    <col min="15340" max="15350" width="15.54296875" style="2" customWidth="1"/>
    <col min="15351" max="15351" width="21.54296875" style="2" customWidth="1"/>
    <col min="15352" max="15593" width="9.1796875" style="2"/>
    <col min="15594" max="15594" width="27.1796875" style="2" customWidth="1"/>
    <col min="15595" max="15595" width="24.54296875" style="2" bestFit="1" customWidth="1"/>
    <col min="15596" max="15606" width="15.54296875" style="2" customWidth="1"/>
    <col min="15607" max="15607" width="21.54296875" style="2" customWidth="1"/>
    <col min="15608" max="15849" width="9.1796875" style="2"/>
    <col min="15850" max="15850" width="27.1796875" style="2" customWidth="1"/>
    <col min="15851" max="15851" width="24.54296875" style="2" bestFit="1" customWidth="1"/>
    <col min="15852" max="15862" width="15.54296875" style="2" customWidth="1"/>
    <col min="15863" max="15863" width="21.54296875" style="2" customWidth="1"/>
    <col min="15864" max="16105" width="9.1796875" style="2"/>
    <col min="16106" max="16106" width="27.1796875" style="2" customWidth="1"/>
    <col min="16107" max="16107" width="24.54296875" style="2" bestFit="1" customWidth="1"/>
    <col min="16108" max="16118" width="15.54296875" style="2" customWidth="1"/>
    <col min="16119" max="16119" width="21.54296875" style="2" customWidth="1"/>
    <col min="16120" max="16384" width="9.1796875" style="2"/>
  </cols>
  <sheetData>
    <row r="1" spans="1:7" ht="15.5" x14ac:dyDescent="0.35">
      <c r="A1" s="1" t="s">
        <v>0</v>
      </c>
    </row>
    <row r="2" spans="1:7" ht="15.5" x14ac:dyDescent="0.35">
      <c r="A2" s="3" t="s">
        <v>109</v>
      </c>
      <c r="B2"/>
      <c r="C2"/>
      <c r="D2"/>
      <c r="E2"/>
      <c r="F2"/>
      <c r="G2"/>
    </row>
    <row r="3" spans="1:7" ht="15.5" x14ac:dyDescent="0.35">
      <c r="A3" s="3"/>
      <c r="B3"/>
      <c r="C3"/>
      <c r="D3"/>
      <c r="E3"/>
      <c r="F3"/>
      <c r="G3" s="44"/>
    </row>
    <row r="4" spans="1:7" ht="15.5" x14ac:dyDescent="0.35">
      <c r="A4" s="3" t="s">
        <v>1</v>
      </c>
      <c r="B4" s="3" t="s">
        <v>27</v>
      </c>
      <c r="C4" s="3"/>
      <c r="D4"/>
      <c r="E4"/>
      <c r="F4"/>
      <c r="G4" s="44"/>
    </row>
    <row r="5" spans="1:7" ht="15.5" x14ac:dyDescent="0.35">
      <c r="A5" s="3"/>
      <c r="B5" s="3"/>
      <c r="C5" s="3"/>
      <c r="D5"/>
      <c r="E5"/>
      <c r="F5"/>
      <c r="G5" s="44"/>
    </row>
    <row r="6" spans="1:7" ht="15.5" x14ac:dyDescent="0.35">
      <c r="A6" s="3"/>
      <c r="B6" s="3"/>
      <c r="C6" s="3"/>
      <c r="D6"/>
      <c r="E6"/>
      <c r="F6"/>
      <c r="G6" s="44"/>
    </row>
    <row r="7" spans="1:7" ht="44.5" x14ac:dyDescent="0.45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7" x14ac:dyDescent="0.3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7" x14ac:dyDescent="0.35">
      <c r="A9"/>
      <c r="B9" s="7"/>
      <c r="C9" s="7"/>
      <c r="D9" s="7"/>
      <c r="E9" s="7"/>
      <c r="F9" s="7"/>
      <c r="G9" s="42"/>
    </row>
    <row r="10" spans="1:7" ht="15.5" x14ac:dyDescent="0.35">
      <c r="A10" s="8" t="s">
        <v>110</v>
      </c>
      <c r="B10" s="32">
        <f>'05-Categorized Balances'!G14</f>
        <v>6549258</v>
      </c>
      <c r="C10" s="33">
        <f>'05-Categorized Balances'!G21</f>
        <v>1197929</v>
      </c>
      <c r="D10" s="33">
        <f>'05-Categorized Balances'!G28</f>
        <v>438543</v>
      </c>
      <c r="E10" s="33">
        <f>'05-Categorized Balances'!G35</f>
        <v>297024</v>
      </c>
      <c r="F10" s="33">
        <f>'05-Categorized Balances'!G42</f>
        <v>0</v>
      </c>
      <c r="G10" s="32">
        <f>SUM(B10:F10)</f>
        <v>8482754</v>
      </c>
    </row>
    <row r="11" spans="1:7" ht="15.5" x14ac:dyDescent="0.35">
      <c r="A11" s="8" t="s">
        <v>111</v>
      </c>
      <c r="B11" s="157">
        <f>'05-Categorized Balances'!G15</f>
        <v>0</v>
      </c>
      <c r="C11" s="158">
        <f>'05-Categorized Balances'!G22</f>
        <v>0</v>
      </c>
      <c r="D11" s="157">
        <f>'05-Categorized Balances'!G29</f>
        <v>0</v>
      </c>
      <c r="E11" s="157">
        <f>'05-Categorized Balances'!G36</f>
        <v>0</v>
      </c>
      <c r="F11" s="157">
        <f>'05-Categorized Balances'!G43</f>
        <v>0</v>
      </c>
      <c r="G11" s="32">
        <f>SUM(B11:F11)</f>
        <v>0</v>
      </c>
    </row>
    <row r="12" spans="1:7" ht="15.5" x14ac:dyDescent="0.35">
      <c r="A12" s="8" t="s">
        <v>112</v>
      </c>
      <c r="B12" s="159">
        <f>'05-Categorized Balances'!G16</f>
        <v>0</v>
      </c>
      <c r="C12" s="71">
        <f>'05-Categorized Balances'!G23</f>
        <v>0</v>
      </c>
      <c r="D12" s="159">
        <f>'05-Categorized Balances'!G30</f>
        <v>0</v>
      </c>
      <c r="E12" s="159">
        <f>'05-Categorized Balances'!G37</f>
        <v>0</v>
      </c>
      <c r="F12" s="159">
        <f>'05-Categorized Balances'!G44</f>
        <v>0</v>
      </c>
      <c r="G12" s="32">
        <f>SUM(B12:F12)</f>
        <v>0</v>
      </c>
    </row>
    <row r="13" spans="1:7" x14ac:dyDescent="0.35">
      <c r="A13"/>
      <c r="B13" s="158"/>
      <c r="C13" s="158"/>
      <c r="D13" s="158"/>
      <c r="E13" s="158"/>
      <c r="F13" s="158"/>
      <c r="G13" s="71"/>
    </row>
    <row r="14" spans="1:7" x14ac:dyDescent="0.35">
      <c r="F14" s="158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24</vt:i4>
      </vt:variant>
    </vt:vector>
  </HeadingPairs>
  <TitlesOfParts>
    <vt:vector size="70" baseType="lpstr">
      <vt:lpstr>Total Balances Summary</vt:lpstr>
      <vt:lpstr>Categorized Summary</vt:lpstr>
      <vt:lpstr>01-Total Balances</vt:lpstr>
      <vt:lpstr>01-Categorized Balances</vt:lpstr>
      <vt:lpstr>02-Total Balances</vt:lpstr>
      <vt:lpstr>02-Categorized Balances</vt:lpstr>
      <vt:lpstr>03-Total Balances</vt:lpstr>
      <vt:lpstr>03-Categorized Balances</vt:lpstr>
      <vt:lpstr>05-Total Balances</vt:lpstr>
      <vt:lpstr>05-Categorized Balances</vt:lpstr>
      <vt:lpstr>10-Total Balances</vt:lpstr>
      <vt:lpstr>10-Categorized Balances</vt:lpstr>
      <vt:lpstr>11-Total Balances</vt:lpstr>
      <vt:lpstr>11-Categorized Balances</vt:lpstr>
      <vt:lpstr>12-Total Balances</vt:lpstr>
      <vt:lpstr>12-Categorized Balances</vt:lpstr>
      <vt:lpstr>17-Total Balances</vt:lpstr>
      <vt:lpstr>17-Categorized Balances</vt:lpstr>
      <vt:lpstr>19-Total Balances</vt:lpstr>
      <vt:lpstr>19-Categorized Balances</vt:lpstr>
      <vt:lpstr>21-Total Balances</vt:lpstr>
      <vt:lpstr>21-Categorized Balances</vt:lpstr>
      <vt:lpstr>25-Total Balances</vt:lpstr>
      <vt:lpstr>25-Categorized Balances</vt:lpstr>
      <vt:lpstr>34-Total Balances</vt:lpstr>
      <vt:lpstr>34-Categorized Balances</vt:lpstr>
      <vt:lpstr>35-Total Balances</vt:lpstr>
      <vt:lpstr>35-Categorized Balances</vt:lpstr>
      <vt:lpstr>40-Total Balances</vt:lpstr>
      <vt:lpstr>40-Categorized Balances</vt:lpstr>
      <vt:lpstr>48-Total Balances</vt:lpstr>
      <vt:lpstr>48-Categorized Balances</vt:lpstr>
      <vt:lpstr>50-Total Balances</vt:lpstr>
      <vt:lpstr>50-Categorized Balances</vt:lpstr>
      <vt:lpstr>51-Total Balances</vt:lpstr>
      <vt:lpstr>51-Categorized Balances</vt:lpstr>
      <vt:lpstr>65-Total Balances</vt:lpstr>
      <vt:lpstr>65-Categorized Balances</vt:lpstr>
      <vt:lpstr>70-Total Balances</vt:lpstr>
      <vt:lpstr>70-Categorized Balances</vt:lpstr>
      <vt:lpstr>86-Total Balances</vt:lpstr>
      <vt:lpstr>86-Categorized Balances</vt:lpstr>
      <vt:lpstr>90-Total Balances</vt:lpstr>
      <vt:lpstr>90-Categorized Balances</vt:lpstr>
      <vt:lpstr>98-Total Balances</vt:lpstr>
      <vt:lpstr>98-Categorized Balances</vt:lpstr>
      <vt:lpstr>'01-Categorized Balances'!Print_Area</vt:lpstr>
      <vt:lpstr>'02-Categorized Balances'!Print_Area</vt:lpstr>
      <vt:lpstr>'03-Categorized Balances'!Print_Area</vt:lpstr>
      <vt:lpstr>'05-Categorized Balances'!Print_Area</vt:lpstr>
      <vt:lpstr>'10-Categorized Balances'!Print_Area</vt:lpstr>
      <vt:lpstr>'10-Total Balances'!Print_Area</vt:lpstr>
      <vt:lpstr>'11-Categorized Balances'!Print_Area</vt:lpstr>
      <vt:lpstr>'12-Categorized Balances'!Print_Area</vt:lpstr>
      <vt:lpstr>'17-Categorized Balances'!Print_Area</vt:lpstr>
      <vt:lpstr>'19-Categorized Balances'!Print_Area</vt:lpstr>
      <vt:lpstr>'21-Categorized Balances'!Print_Area</vt:lpstr>
      <vt:lpstr>'25-Categorized Balances'!Print_Area</vt:lpstr>
      <vt:lpstr>'34-Categorized Balances'!Print_Area</vt:lpstr>
      <vt:lpstr>'35-Categorized Balances'!Print_Area</vt:lpstr>
      <vt:lpstr>'40-Categorized Balances'!Print_Area</vt:lpstr>
      <vt:lpstr>'48-Categorized Balances'!Print_Area</vt:lpstr>
      <vt:lpstr>'50-Categorized Balances'!Print_Area</vt:lpstr>
      <vt:lpstr>'51-Categorized Balances'!Print_Area</vt:lpstr>
      <vt:lpstr>'65-Categorized Balances'!Print_Area</vt:lpstr>
      <vt:lpstr>'70-Categorized Balances'!Print_Area</vt:lpstr>
      <vt:lpstr>'86-Categorized Balances'!Print_Area</vt:lpstr>
      <vt:lpstr>'90-Categorized Balances'!Print_Area</vt:lpstr>
      <vt:lpstr>'98-Categorized Balances'!Print_Area</vt:lpstr>
      <vt:lpstr>'Categorized Summary'!Print_Area</vt:lpstr>
    </vt:vector>
  </TitlesOfParts>
  <Company>UW-Milwaukee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 Oberg</dc:creator>
  <cp:lastModifiedBy>Karen M Kroes</cp:lastModifiedBy>
  <cp:lastPrinted>2017-12-19T18:01:07Z</cp:lastPrinted>
  <dcterms:created xsi:type="dcterms:W3CDTF">2014-10-21T20:53:56Z</dcterms:created>
  <dcterms:modified xsi:type="dcterms:W3CDTF">2018-01-04T15:20:24Z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